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B Meetings\GB Sept 28 2026\"/>
    </mc:Choice>
  </mc:AlternateContent>
  <xr:revisionPtr revIDLastSave="0" documentId="8_{B8F9CC90-5F89-491F-97C8-0D67FEC5F19B}" xr6:coauthVersionLast="47" xr6:coauthVersionMax="47" xr10:uidLastSave="{00000000-0000-0000-0000-000000000000}"/>
  <bookViews>
    <workbookView xWindow="-28920" yWindow="-120" windowWidth="29040" windowHeight="15720" xr2:uid="{B50F98C5-7028-41D1-ADE1-D3078BC73756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51" i="1" l="1"/>
  <c r="F351" i="1"/>
  <c r="E351" i="1"/>
  <c r="H351" i="1" s="1"/>
  <c r="G345" i="1" s="1"/>
  <c r="F345" i="1" s="1"/>
  <c r="E347" i="1"/>
  <c r="E345" i="1"/>
  <c r="G331" i="1"/>
  <c r="G329" i="1"/>
  <c r="E329" i="1"/>
  <c r="E331" i="1" s="1"/>
  <c r="B328" i="1"/>
  <c r="B329" i="1" s="1"/>
  <c r="B331" i="1" s="1"/>
  <c r="B324" i="1"/>
  <c r="B323" i="1"/>
  <c r="B319" i="1"/>
  <c r="G317" i="1"/>
  <c r="F317" i="1"/>
  <c r="E317" i="1"/>
  <c r="G313" i="1"/>
  <c r="E313" i="1"/>
  <c r="F311" i="1"/>
  <c r="F313" i="1" s="1"/>
  <c r="G308" i="1"/>
  <c r="F308" i="1"/>
  <c r="E308" i="1"/>
  <c r="G291" i="1"/>
  <c r="G319" i="1" s="1"/>
  <c r="F291" i="1"/>
  <c r="F319" i="1" s="1"/>
  <c r="E291" i="1"/>
  <c r="E319" i="1" s="1"/>
  <c r="B272" i="1"/>
  <c r="G270" i="1"/>
  <c r="F270" i="1"/>
  <c r="E270" i="1"/>
  <c r="G266" i="1"/>
  <c r="G272" i="1" s="1"/>
  <c r="F266" i="1"/>
  <c r="F272" i="1" s="1"/>
  <c r="E266" i="1"/>
  <c r="E272" i="1" s="1"/>
  <c r="G257" i="1"/>
  <c r="G252" i="1"/>
  <c r="F252" i="1"/>
  <c r="E252" i="1"/>
  <c r="B252" i="1"/>
  <c r="B254" i="1" s="1"/>
  <c r="B251" i="1"/>
  <c r="F245" i="1"/>
  <c r="E245" i="1"/>
  <c r="G244" i="1"/>
  <c r="G245" i="1" s="1"/>
  <c r="G240" i="1"/>
  <c r="F240" i="1"/>
  <c r="E240" i="1"/>
  <c r="G234" i="1"/>
  <c r="F234" i="1"/>
  <c r="E234" i="1"/>
  <c r="G229" i="1"/>
  <c r="F229" i="1"/>
  <c r="E229" i="1"/>
  <c r="G225" i="1"/>
  <c r="F225" i="1"/>
  <c r="E225" i="1"/>
  <c r="G221" i="1"/>
  <c r="F221" i="1"/>
  <c r="E221" i="1"/>
  <c r="G216" i="1"/>
  <c r="F216" i="1"/>
  <c r="E216" i="1"/>
  <c r="G205" i="1"/>
  <c r="G254" i="1" s="1"/>
  <c r="F205" i="1"/>
  <c r="F254" i="1" s="1"/>
  <c r="E205" i="1"/>
  <c r="E254" i="1" s="1"/>
  <c r="B198" i="1"/>
  <c r="G195" i="1"/>
  <c r="F195" i="1"/>
  <c r="E195" i="1"/>
  <c r="G191" i="1"/>
  <c r="F191" i="1"/>
  <c r="E191" i="1"/>
  <c r="G184" i="1"/>
  <c r="F184" i="1"/>
  <c r="E184" i="1"/>
  <c r="G180" i="1"/>
  <c r="F180" i="1"/>
  <c r="E180" i="1"/>
  <c r="G176" i="1"/>
  <c r="G198" i="1" s="1"/>
  <c r="F176" i="1"/>
  <c r="E176" i="1"/>
  <c r="G168" i="1"/>
  <c r="F168" i="1"/>
  <c r="F198" i="1" s="1"/>
  <c r="E168" i="1"/>
  <c r="E198" i="1" s="1"/>
  <c r="G163" i="1"/>
  <c r="G162" i="1"/>
  <c r="F156" i="1"/>
  <c r="E156" i="1"/>
  <c r="G150" i="1"/>
  <c r="G142" i="1"/>
  <c r="F142" i="1"/>
  <c r="E142" i="1"/>
  <c r="F135" i="1"/>
  <c r="E135" i="1"/>
  <c r="G133" i="1"/>
  <c r="G132" i="1"/>
  <c r="G135" i="1" s="1"/>
  <c r="G131" i="1"/>
  <c r="F128" i="1"/>
  <c r="E128" i="1"/>
  <c r="G126" i="1"/>
  <c r="G128" i="1" s="1"/>
  <c r="G125" i="1"/>
  <c r="G124" i="1"/>
  <c r="F121" i="1"/>
  <c r="E121" i="1"/>
  <c r="G120" i="1"/>
  <c r="G119" i="1"/>
  <c r="G118" i="1"/>
  <c r="G117" i="1"/>
  <c r="G116" i="1"/>
  <c r="G115" i="1"/>
  <c r="G121" i="1" s="1"/>
  <c r="G112" i="1"/>
  <c r="F112" i="1"/>
  <c r="E112" i="1"/>
  <c r="G110" i="1"/>
  <c r="G109" i="1"/>
  <c r="G107" i="1"/>
  <c r="F104" i="1"/>
  <c r="E104" i="1"/>
  <c r="G102" i="1"/>
  <c r="G101" i="1"/>
  <c r="G99" i="1"/>
  <c r="G104" i="1" s="1"/>
  <c r="G96" i="1"/>
  <c r="F96" i="1"/>
  <c r="E96" i="1"/>
  <c r="G94" i="1"/>
  <c r="G93" i="1"/>
  <c r="G92" i="1"/>
  <c r="F89" i="1"/>
  <c r="E89" i="1"/>
  <c r="G87" i="1"/>
  <c r="G86" i="1"/>
  <c r="G85" i="1"/>
  <c r="G89" i="1" s="1"/>
  <c r="G82" i="1"/>
  <c r="F82" i="1"/>
  <c r="E82" i="1"/>
  <c r="G80" i="1"/>
  <c r="G79" i="1"/>
  <c r="G78" i="1"/>
  <c r="F75" i="1"/>
  <c r="E75" i="1"/>
  <c r="G73" i="1"/>
  <c r="G72" i="1"/>
  <c r="G71" i="1"/>
  <c r="G75" i="1" s="1"/>
  <c r="G68" i="1"/>
  <c r="F68" i="1"/>
  <c r="E68" i="1"/>
  <c r="G66" i="1"/>
  <c r="G65" i="1"/>
  <c r="G64" i="1"/>
  <c r="F61" i="1"/>
  <c r="E61" i="1"/>
  <c r="G59" i="1"/>
  <c r="G58" i="1"/>
  <c r="G57" i="1"/>
  <c r="G61" i="1" s="1"/>
  <c r="G54" i="1"/>
  <c r="F54" i="1"/>
  <c r="E54" i="1"/>
  <c r="G52" i="1"/>
  <c r="G51" i="1"/>
  <c r="G50" i="1"/>
  <c r="F47" i="1"/>
  <c r="E47" i="1"/>
  <c r="G45" i="1"/>
  <c r="G44" i="1"/>
  <c r="G43" i="1"/>
  <c r="G47" i="1" s="1"/>
  <c r="G40" i="1"/>
  <c r="F40" i="1"/>
  <c r="E40" i="1"/>
  <c r="G38" i="1"/>
  <c r="G37" i="1"/>
  <c r="G36" i="1"/>
  <c r="G33" i="1"/>
  <c r="F33" i="1"/>
  <c r="E33" i="1"/>
  <c r="G26" i="1"/>
  <c r="F26" i="1"/>
  <c r="E26" i="1"/>
  <c r="E159" i="1" s="1"/>
  <c r="F19" i="1"/>
  <c r="F159" i="1" s="1"/>
  <c r="E19" i="1"/>
  <c r="G17" i="1"/>
  <c r="G16" i="1"/>
  <c r="G19" i="1" s="1"/>
  <c r="G15" i="1"/>
  <c r="F7" i="1"/>
  <c r="C7" i="1"/>
  <c r="D6" i="1"/>
  <c r="J4" i="1"/>
  <c r="E274" i="1" l="1"/>
  <c r="E321" i="1" s="1"/>
  <c r="E325" i="1" s="1"/>
  <c r="E333" i="1" s="1"/>
  <c r="E343" i="1"/>
  <c r="F274" i="1"/>
  <c r="F321" i="1" s="1"/>
  <c r="F325" i="1" s="1"/>
  <c r="B274" i="1"/>
  <c r="B321" i="1" s="1"/>
  <c r="B325" i="1" s="1"/>
  <c r="B333" i="1" s="1"/>
  <c r="B347" i="1" s="1"/>
  <c r="G155" i="1"/>
  <c r="G156" i="1" s="1"/>
  <c r="G159" i="1" s="1"/>
  <c r="F328" i="1"/>
  <c r="F329" i="1" s="1"/>
  <c r="F331" i="1" s="1"/>
  <c r="E335" i="1"/>
  <c r="G274" i="1" l="1"/>
  <c r="G347" i="1"/>
  <c r="F347" i="1"/>
  <c r="F333" i="1"/>
  <c r="F343" i="1" l="1"/>
  <c r="G321" i="1"/>
  <c r="G325" i="1" s="1"/>
  <c r="G333" i="1" s="1"/>
  <c r="G335" i="1" s="1"/>
  <c r="J254" i="1"/>
  <c r="J272" i="1"/>
  <c r="J198" i="1"/>
  <c r="J159" i="1"/>
  <c r="G343" i="1" l="1"/>
  <c r="H341" i="1" s="1"/>
</calcChain>
</file>

<file path=xl/sharedStrings.xml><?xml version="1.0" encoding="utf-8"?>
<sst xmlns="http://schemas.openxmlformats.org/spreadsheetml/2006/main" count="517" uniqueCount="383">
  <si>
    <t>These costings/estimates have been prepared by your LFM team.</t>
  </si>
  <si>
    <t xml:space="preserve">The figures must not be accepted, without checking the details thoroughly and consulting with your LFM Officer. </t>
  </si>
  <si>
    <t xml:space="preserve">       Detailed Budget Analysis - As Per County Ledger</t>
  </si>
  <si>
    <t>DRAFT</t>
  </si>
  <si>
    <t>School Name:</t>
  </si>
  <si>
    <t>Cost Centre:</t>
  </si>
  <si>
    <t>(1)</t>
  </si>
  <si>
    <t>(2)</t>
  </si>
  <si>
    <t>(3)</t>
  </si>
  <si>
    <t>(4)</t>
  </si>
  <si>
    <t>LA</t>
  </si>
  <si>
    <t>Outturn</t>
  </si>
  <si>
    <t>Governor</t>
  </si>
  <si>
    <t>LFM</t>
  </si>
  <si>
    <t>CODE</t>
  </si>
  <si>
    <t xml:space="preserve">Approved </t>
  </si>
  <si>
    <t>Details</t>
  </si>
  <si>
    <t>25/26</t>
  </si>
  <si>
    <t>Approved</t>
  </si>
  <si>
    <t>Estimates</t>
  </si>
  <si>
    <t>SAP</t>
  </si>
  <si>
    <t>FMS</t>
  </si>
  <si>
    <t>Comments</t>
  </si>
  <si>
    <t>Budget</t>
  </si>
  <si>
    <t>Full Time Teachers</t>
  </si>
  <si>
    <t>10011</t>
  </si>
  <si>
    <t>Gross Pay</t>
  </si>
  <si>
    <t>10015</t>
  </si>
  <si>
    <t>Superannuation</t>
  </si>
  <si>
    <t>10016</t>
  </si>
  <si>
    <t>National Insurance</t>
  </si>
  <si>
    <t>10019</t>
  </si>
  <si>
    <t>Misc Allowances</t>
  </si>
  <si>
    <t>&lt;Group Total &gt;</t>
  </si>
  <si>
    <t>School Supply Short Term (Teachers)</t>
  </si>
  <si>
    <t>10021</t>
  </si>
  <si>
    <t>10025</t>
  </si>
  <si>
    <t>10026</t>
  </si>
  <si>
    <t>10029</t>
  </si>
  <si>
    <t>Mutual Supply Fund</t>
  </si>
  <si>
    <t>10031</t>
  </si>
  <si>
    <t xml:space="preserve">MSF - Teaching </t>
  </si>
  <si>
    <t>10321</t>
  </si>
  <si>
    <t xml:space="preserve">MSF - Non Teaching </t>
  </si>
  <si>
    <t>17904</t>
  </si>
  <si>
    <t xml:space="preserve">MSF - Teaching Agency </t>
  </si>
  <si>
    <t>17905</t>
  </si>
  <si>
    <t xml:space="preserve">MSF - Non Teaching - Agency </t>
  </si>
  <si>
    <t>Full Time Teachers - ALN Resource Base (Unit)</t>
  </si>
  <si>
    <t>10051</t>
  </si>
  <si>
    <t>10055</t>
  </si>
  <si>
    <t>10056</t>
  </si>
  <si>
    <t>10059</t>
  </si>
  <si>
    <t>Full Time Teachers - ALN</t>
  </si>
  <si>
    <t>10071</t>
  </si>
  <si>
    <t>10075</t>
  </si>
  <si>
    <t>10076</t>
  </si>
  <si>
    <t>10079</t>
  </si>
  <si>
    <t>Foreign Language Assistants</t>
  </si>
  <si>
    <t>10211</t>
  </si>
  <si>
    <t>10214</t>
  </si>
  <si>
    <t>10216</t>
  </si>
  <si>
    <t>10219</t>
  </si>
  <si>
    <t>Teaching Assistants - ALN Support Staff</t>
  </si>
  <si>
    <t>10221</t>
  </si>
  <si>
    <t>10224</t>
  </si>
  <si>
    <t>10226</t>
  </si>
  <si>
    <t>10229</t>
  </si>
  <si>
    <t>Teaching Assistants</t>
  </si>
  <si>
    <t>10241</t>
  </si>
  <si>
    <t>10244</t>
  </si>
  <si>
    <t>10246</t>
  </si>
  <si>
    <t>10249</t>
  </si>
  <si>
    <t>Teaching Assistants - ALN Resource Base (Unit)</t>
  </si>
  <si>
    <t>10261</t>
  </si>
  <si>
    <t>10264</t>
  </si>
  <si>
    <t>10266</t>
  </si>
  <si>
    <t>10269</t>
  </si>
  <si>
    <t>Teaching Assistants - Additional ALN Support</t>
  </si>
  <si>
    <t>10271</t>
  </si>
  <si>
    <t>10274</t>
  </si>
  <si>
    <t>10276</t>
  </si>
  <si>
    <t>10279</t>
  </si>
  <si>
    <t>Technicians</t>
  </si>
  <si>
    <t>10311</t>
  </si>
  <si>
    <t>10314</t>
  </si>
  <si>
    <t>10316</t>
  </si>
  <si>
    <t>10319</t>
  </si>
  <si>
    <t>Mid Day Supervisors</t>
  </si>
  <si>
    <t>10331</t>
  </si>
  <si>
    <t>10334</t>
  </si>
  <si>
    <t>10336</t>
  </si>
  <si>
    <t>10339</t>
  </si>
  <si>
    <t>Attendance Officers</t>
  </si>
  <si>
    <t>10431</t>
  </si>
  <si>
    <t>10432</t>
  </si>
  <si>
    <t>Overtime</t>
  </si>
  <si>
    <t>10434</t>
  </si>
  <si>
    <t>10436</t>
  </si>
  <si>
    <t>10439</t>
  </si>
  <si>
    <t>Administrative/Clerical Staff</t>
  </si>
  <si>
    <t>14001</t>
  </si>
  <si>
    <t>14002</t>
  </si>
  <si>
    <t>14004</t>
  </si>
  <si>
    <t>14006</t>
  </si>
  <si>
    <t>14009</t>
  </si>
  <si>
    <t>Caretakers</t>
  </si>
  <si>
    <t>15011</t>
  </si>
  <si>
    <t>15012</t>
  </si>
  <si>
    <t>15013</t>
  </si>
  <si>
    <t>School Lettings</t>
  </si>
  <si>
    <t>15014</t>
  </si>
  <si>
    <t>15016</t>
  </si>
  <si>
    <t>15019</t>
  </si>
  <si>
    <t>Cleaners</t>
  </si>
  <si>
    <t>15021</t>
  </si>
  <si>
    <t>15024</t>
  </si>
  <si>
    <t>15026</t>
  </si>
  <si>
    <t>15029</t>
  </si>
  <si>
    <t>Breakfast Club (Other - Specify)</t>
  </si>
  <si>
    <t>16051</t>
  </si>
  <si>
    <t>16054</t>
  </si>
  <si>
    <t>16056</t>
  </si>
  <si>
    <t>16059</t>
  </si>
  <si>
    <t>Other Direct Employee Costs</t>
  </si>
  <si>
    <t>17900</t>
  </si>
  <si>
    <t>Agency</t>
  </si>
  <si>
    <t>17901</t>
  </si>
  <si>
    <t>Agency Staff - Teaching</t>
  </si>
  <si>
    <t xml:space="preserve">amended </t>
  </si>
  <si>
    <t>17902</t>
  </si>
  <si>
    <t>Agency Staff - Non Teaching</t>
  </si>
  <si>
    <t>increased</t>
  </si>
  <si>
    <t>17906</t>
  </si>
  <si>
    <t>Agency Cardiff Works</t>
  </si>
  <si>
    <t>Other Employee Costs</t>
  </si>
  <si>
    <t>13911</t>
  </si>
  <si>
    <t xml:space="preserve">Exam Invigilators </t>
  </si>
  <si>
    <t>17015</t>
  </si>
  <si>
    <t>PILON</t>
  </si>
  <si>
    <t>17017</t>
  </si>
  <si>
    <t>Holiday Pay</t>
  </si>
  <si>
    <t>19122</t>
  </si>
  <si>
    <t>Redundancy</t>
  </si>
  <si>
    <t>19131</t>
  </si>
  <si>
    <t>Advertising</t>
  </si>
  <si>
    <t>19136</t>
  </si>
  <si>
    <t>Mutual Supply Fund Contribution</t>
  </si>
  <si>
    <t>26/27 mat- sickness £12k</t>
  </si>
  <si>
    <t>19139</t>
  </si>
  <si>
    <t>Performance Mgt</t>
  </si>
  <si>
    <t>LAST YEAR</t>
  </si>
  <si>
    <t>19141</t>
  </si>
  <si>
    <t>Staff Training/Courses</t>
  </si>
  <si>
    <t>19146</t>
  </si>
  <si>
    <t>PDG/EIG Agency</t>
  </si>
  <si>
    <t>19186</t>
  </si>
  <si>
    <t>DBS/Medical Fees</t>
  </si>
  <si>
    <t>19300</t>
  </si>
  <si>
    <t>Apprenticeship Levy</t>
  </si>
  <si>
    <t>0.5% GP</t>
  </si>
  <si>
    <t>Employees</t>
  </si>
  <si>
    <t>Premises Related Expenditure</t>
  </si>
  <si>
    <t>20121</t>
  </si>
  <si>
    <t>Grounds Maintenance</t>
  </si>
  <si>
    <t>20151</t>
  </si>
  <si>
    <t>Rep/Maintenance-School</t>
  </si>
  <si>
    <t>increased for projects further £20k</t>
  </si>
  <si>
    <t>20220</t>
  </si>
  <si>
    <t>Rep/Maintenance-FM</t>
  </si>
  <si>
    <t>advice</t>
  </si>
  <si>
    <t>20315</t>
  </si>
  <si>
    <t>Burglar Alarms</t>
  </si>
  <si>
    <t>20317</t>
  </si>
  <si>
    <t>Pest Control</t>
  </si>
  <si>
    <t>20343</t>
  </si>
  <si>
    <t>Maint Contracts (Elect Eqpt Testing)</t>
  </si>
  <si>
    <t>LAST YEAR PLUS 7.5%</t>
  </si>
  <si>
    <t>Energy Costs</t>
  </si>
  <si>
    <t>21002</t>
  </si>
  <si>
    <t>Fuel Oil</t>
  </si>
  <si>
    <t>21003</t>
  </si>
  <si>
    <t>Electricity</t>
  </si>
  <si>
    <t>BASED ON OT</t>
  </si>
  <si>
    <t>21004</t>
  </si>
  <si>
    <t>Gas</t>
  </si>
  <si>
    <t>44555</t>
  </si>
  <si>
    <t>Energy Certificates</t>
  </si>
  <si>
    <t>63211</t>
  </si>
  <si>
    <t>Internal Principal Chargs (Salix)</t>
  </si>
  <si>
    <t>Water</t>
  </si>
  <si>
    <t>24002</t>
  </si>
  <si>
    <t>Water-Metered Supply</t>
  </si>
  <si>
    <t>Exps-Operational Building</t>
  </si>
  <si>
    <t>46519</t>
  </si>
  <si>
    <t>Key Holding</t>
  </si>
  <si>
    <t>Cleaning Supplies</t>
  </si>
  <si>
    <t>27001</t>
  </si>
  <si>
    <t>Cleaning Materials</t>
  </si>
  <si>
    <t>27002</t>
  </si>
  <si>
    <t>Window &amp; Flue Cleaning</t>
  </si>
  <si>
    <t>27004</t>
  </si>
  <si>
    <t>Refuse Collection</t>
  </si>
  <si>
    <t>27005</t>
  </si>
  <si>
    <t>Contract Cleaning</t>
  </si>
  <si>
    <t>Domestic Supplies</t>
  </si>
  <si>
    <t>27101</t>
  </si>
  <si>
    <t>Household &amp; Toilet Requisites</t>
  </si>
  <si>
    <t>Transport Related Expenditure</t>
  </si>
  <si>
    <t>30141</t>
  </si>
  <si>
    <t>Fuel &amp; Other Running Costs</t>
  </si>
  <si>
    <t>30301</t>
  </si>
  <si>
    <t>Hire of Transport/CTS</t>
  </si>
  <si>
    <t>30501</t>
  </si>
  <si>
    <t>Car Allowance</t>
  </si>
  <si>
    <t>63***</t>
  </si>
  <si>
    <t>CTS Transport</t>
  </si>
  <si>
    <t>Equipment Furniture &amp; Materials</t>
  </si>
  <si>
    <t>40101</t>
  </si>
  <si>
    <t>Purchase/Repair of Furniture</t>
  </si>
  <si>
    <t>40102</t>
  </si>
  <si>
    <t>Teaching Materials &amp; Equipment</t>
  </si>
  <si>
    <t>40105</t>
  </si>
  <si>
    <t>Library Books</t>
  </si>
  <si>
    <t>40118</t>
  </si>
  <si>
    <t>Games &amp; School Activities</t>
  </si>
  <si>
    <t>40161</t>
  </si>
  <si>
    <t>Insurances</t>
  </si>
  <si>
    <t>44551</t>
  </si>
  <si>
    <t>Charges for Music Service</t>
  </si>
  <si>
    <t>47102</t>
  </si>
  <si>
    <t>Subscriptions</t>
  </si>
  <si>
    <t>Supplies &amp; Services - Catering</t>
  </si>
  <si>
    <t>41001</t>
  </si>
  <si>
    <t>Breakfast Club Provisions</t>
  </si>
  <si>
    <t>BASED ON OT.</t>
  </si>
  <si>
    <t>41016</t>
  </si>
  <si>
    <t>Free School Meals for Staff</t>
  </si>
  <si>
    <t>Stationery &amp; General Expenses</t>
  </si>
  <si>
    <t>43001</t>
  </si>
  <si>
    <t>General Printing &amp; Stationery</t>
  </si>
  <si>
    <t>Supplies &amp; Services - Exam Fees</t>
  </si>
  <si>
    <t>44201</t>
  </si>
  <si>
    <t>Examination Fees</t>
  </si>
  <si>
    <t>Communications/Equipment &amp; Services</t>
  </si>
  <si>
    <t>45011</t>
  </si>
  <si>
    <t>Telephones (Inc Mobiles)</t>
  </si>
  <si>
    <t>ACTUAL</t>
  </si>
  <si>
    <t>45013</t>
  </si>
  <si>
    <t>Postage</t>
  </si>
  <si>
    <t>Computer Services</t>
  </si>
  <si>
    <t>45502</t>
  </si>
  <si>
    <t>Leasing Charges</t>
  </si>
  <si>
    <t>45517</t>
  </si>
  <si>
    <t>Maintenance &amp; Development</t>
  </si>
  <si>
    <t>40193</t>
  </si>
  <si>
    <t>Service Contracts/ Maint. Agreements</t>
  </si>
  <si>
    <t>Subsistence &amp; Conference Expenses</t>
  </si>
  <si>
    <t>46001</t>
  </si>
  <si>
    <t>General Expenses</t>
  </si>
  <si>
    <t>46016</t>
  </si>
  <si>
    <t>Clerk to Governor Expenses</t>
  </si>
  <si>
    <t>Other Expenses</t>
  </si>
  <si>
    <t>51401</t>
  </si>
  <si>
    <t>Clawback</t>
  </si>
  <si>
    <t>46501</t>
  </si>
  <si>
    <t>Home / Hospital Tuition</t>
  </si>
  <si>
    <t>46508</t>
  </si>
  <si>
    <t xml:space="preserve">PDG/EIG Expenditure </t>
  </si>
  <si>
    <t>based on figures from NN</t>
  </si>
  <si>
    <t>49980</t>
  </si>
  <si>
    <t>Formula Allocation / Adjustments</t>
  </si>
  <si>
    <t>Supplies &amp; Services</t>
  </si>
  <si>
    <t>Service Units</t>
  </si>
  <si>
    <t>60103</t>
  </si>
  <si>
    <t>L.F.M.S.  Service Unit</t>
  </si>
  <si>
    <t>60110</t>
  </si>
  <si>
    <t>Payments Service Unit</t>
  </si>
  <si>
    <t>60115</t>
  </si>
  <si>
    <t>Commissioning and Procurement Service Unit</t>
  </si>
  <si>
    <t>60122</t>
  </si>
  <si>
    <t>ICT Service Unit</t>
  </si>
  <si>
    <t>60132</t>
  </si>
  <si>
    <t>HR Service Unit</t>
  </si>
  <si>
    <t>60141</t>
  </si>
  <si>
    <t>Legal Services Service Unit</t>
  </si>
  <si>
    <t>60163</t>
  </si>
  <si>
    <t>Information Governance</t>
  </si>
  <si>
    <t>60412</t>
  </si>
  <si>
    <t>Governors Services Unit</t>
  </si>
  <si>
    <t>60413</t>
  </si>
  <si>
    <t>Educ Psychs &amp; CAW services</t>
  </si>
  <si>
    <t>Other Service Units</t>
  </si>
  <si>
    <t>41020</t>
  </si>
  <si>
    <t>School Meals - Delegated</t>
  </si>
  <si>
    <t>Support Services</t>
  </si>
  <si>
    <t>Gross Expenditure</t>
  </si>
  <si>
    <t>Income</t>
  </si>
  <si>
    <t>School Income</t>
  </si>
  <si>
    <t>70027</t>
  </si>
  <si>
    <t>WG Covid Income</t>
  </si>
  <si>
    <t>71255</t>
  </si>
  <si>
    <t>Other LAs</t>
  </si>
  <si>
    <t>71407</t>
  </si>
  <si>
    <t>Central South Consortium</t>
  </si>
  <si>
    <t>72021</t>
  </si>
  <si>
    <t>Sale of Produce</t>
  </si>
  <si>
    <t>72052</t>
  </si>
  <si>
    <t>Vending Machine Income</t>
  </si>
  <si>
    <t>72106</t>
  </si>
  <si>
    <t xml:space="preserve">Training Income </t>
  </si>
  <si>
    <t>72111</t>
  </si>
  <si>
    <t>Music Tuition Income</t>
  </si>
  <si>
    <t>72120</t>
  </si>
  <si>
    <t>NQT Funding</t>
  </si>
  <si>
    <t>70140</t>
  </si>
  <si>
    <t>ALN Income</t>
  </si>
  <si>
    <t>72701</t>
  </si>
  <si>
    <t>Lettings</t>
  </si>
  <si>
    <t>72745</t>
  </si>
  <si>
    <t>Sundry Income</t>
  </si>
  <si>
    <t>SOLAR</t>
  </si>
  <si>
    <t>72746</t>
  </si>
  <si>
    <t>Donations</t>
  </si>
  <si>
    <t>72748</t>
  </si>
  <si>
    <t>Insurance Claims</t>
  </si>
  <si>
    <t>LA Income</t>
  </si>
  <si>
    <t>81000</t>
  </si>
  <si>
    <t>Staffing Related Income</t>
  </si>
  <si>
    <t>82000</t>
  </si>
  <si>
    <t>Premises Related Income</t>
  </si>
  <si>
    <t>84000</t>
  </si>
  <si>
    <t>Supplies &amp; Services Related Income</t>
  </si>
  <si>
    <t>84401</t>
  </si>
  <si>
    <t>LEA Income</t>
  </si>
  <si>
    <t>FEO funding</t>
  </si>
  <si>
    <t>Enrichment</t>
  </si>
  <si>
    <t>last year</t>
  </si>
  <si>
    <t>CSC</t>
  </si>
  <si>
    <t>Reform: Curriculum Schools Grant</t>
  </si>
  <si>
    <t>actual</t>
  </si>
  <si>
    <t>Reform: ALN Transformation</t>
  </si>
  <si>
    <t>Reform: Professional Learning Grant</t>
  </si>
  <si>
    <t>Equity: Community Focused Grant</t>
  </si>
  <si>
    <t xml:space="preserve">Equity: PDG                   </t>
  </si>
  <si>
    <t>inc EY</t>
  </si>
  <si>
    <t xml:space="preserve">Equity: PDG (additional)                  </t>
  </si>
  <si>
    <t xml:space="preserve">Equity: MEAG                </t>
  </si>
  <si>
    <t>Standards: EIG, RRRS</t>
  </si>
  <si>
    <t>BASED ON LAST YEAR</t>
  </si>
  <si>
    <t>Interest/Investment</t>
  </si>
  <si>
    <t>Temp Loans / Sch Investment Withdrawal</t>
  </si>
  <si>
    <t>73004</t>
  </si>
  <si>
    <t>Bank Interest</t>
  </si>
  <si>
    <t>Additional Funds - ALN</t>
  </si>
  <si>
    <t>85451</t>
  </si>
  <si>
    <r>
      <rPr>
        <sz val="10"/>
        <rFont val="Arial"/>
        <family val="2"/>
      </rPr>
      <t>Additional ALN</t>
    </r>
    <r>
      <rPr>
        <b/>
        <sz val="10"/>
        <color indexed="12"/>
        <rFont val="Arial"/>
        <family val="2"/>
      </rPr>
      <t xml:space="preserve"> </t>
    </r>
    <r>
      <rPr>
        <sz val="10"/>
        <color rgb="FF0A0185"/>
        <rFont val="Arial"/>
        <family val="2"/>
      </rPr>
      <t>(IMHP / SI)</t>
    </r>
  </si>
  <si>
    <t>Gross Income</t>
  </si>
  <si>
    <t>Sub Total</t>
  </si>
  <si>
    <t>Balance Brought Forward (Fr Prev Yr)</t>
  </si>
  <si>
    <t>(Inc Investments/Interest held to date)</t>
  </si>
  <si>
    <t>Nett Controllable Expenditure</t>
  </si>
  <si>
    <t>Earmarked Expenditure</t>
  </si>
  <si>
    <t>23001</t>
  </si>
  <si>
    <t>Rates</t>
  </si>
  <si>
    <t>2026/27</t>
  </si>
  <si>
    <t>Total Earmarked Expenditure</t>
  </si>
  <si>
    <t>TOTAL EXPENDITURE</t>
  </si>
  <si>
    <t>Total uninvested funds available in 23/24 (formula +c/f+inv)</t>
  </si>
  <si>
    <r>
      <t xml:space="preserve">49981 / </t>
    </r>
    <r>
      <rPr>
        <b/>
        <sz val="10"/>
        <color indexed="10"/>
        <rFont val="Arial"/>
        <family val="2"/>
      </rPr>
      <t>(49982)</t>
    </r>
  </si>
  <si>
    <r>
      <t>UNALLOCATED SURPLUS /</t>
    </r>
    <r>
      <rPr>
        <b/>
        <sz val="10"/>
        <color indexed="10"/>
        <rFont val="Arial"/>
        <family val="2"/>
      </rPr>
      <t xml:space="preserve"> (DEFICIT)</t>
    </r>
  </si>
  <si>
    <r>
      <t xml:space="preserve">Summary of Surplus / </t>
    </r>
    <r>
      <rPr>
        <b/>
        <u/>
        <sz val="14"/>
        <color indexed="10"/>
        <rFont val="Arial"/>
        <family val="2"/>
      </rPr>
      <t>(Deficit)</t>
    </r>
    <r>
      <rPr>
        <b/>
        <u/>
        <sz val="14"/>
        <rFont val="Arial"/>
        <family val="2"/>
      </rPr>
      <t xml:space="preserve"> Balances</t>
    </r>
  </si>
  <si>
    <t>%</t>
  </si>
  <si>
    <t>Percentage figure is based on</t>
  </si>
  <si>
    <t>Total funds available (Formula/ C/F and Investm't)</t>
  </si>
  <si>
    <t>69001</t>
  </si>
  <si>
    <t>Investments Currently Held</t>
  </si>
  <si>
    <t>TOTAL NETT EXPENDITURE</t>
  </si>
  <si>
    <t>Investments</t>
  </si>
  <si>
    <t>Opening Bal</t>
  </si>
  <si>
    <t>Interest</t>
  </si>
  <si>
    <t>In Yr Adjustment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</si>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</sst>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dd\-mmm\-yy_)"/>
    <numFmt numFmtId="165" formatCode="#,##0;[Red]\(#,##0\)"/>
    <numFmt numFmtId="166" formatCode="0.0%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b/>
      <sz val="14"/>
      <color indexed="12"/>
      <name val="Arial"/>
      <family val="2"/>
    </font>
    <font>
      <sz val="12"/>
      <color indexed="10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37"/>
      <name val="Arial"/>
      <family val="2"/>
    </font>
    <font>
      <sz val="10"/>
      <color indexed="17"/>
      <name val="Arial"/>
      <family val="2"/>
    </font>
    <font>
      <sz val="9"/>
      <color indexed="8"/>
      <name val="Arial"/>
      <family val="2"/>
    </font>
    <font>
      <sz val="10"/>
      <color theme="4" tint="-0.249977111117893"/>
      <name val="Arial"/>
      <family val="2"/>
    </font>
    <font>
      <sz val="10"/>
      <color theme="5" tint="-0.249977111117893"/>
      <name val="Arial"/>
      <family val="2"/>
    </font>
    <font>
      <b/>
      <sz val="10"/>
      <color indexed="12"/>
      <name val="Arial"/>
      <family val="2"/>
    </font>
    <font>
      <b/>
      <sz val="10"/>
      <color theme="4" tint="-0.249977111117893"/>
      <name val="Arial"/>
      <family val="2"/>
    </font>
    <font>
      <b/>
      <sz val="10"/>
      <name val="Arial"/>
      <family val="2"/>
    </font>
    <font>
      <b/>
      <sz val="10"/>
      <color theme="5" tint="-0.249977111117893"/>
      <name val="Arial"/>
      <family val="2"/>
    </font>
    <font>
      <b/>
      <sz val="9"/>
      <color indexed="12"/>
      <name val="Arial"/>
      <family val="2"/>
    </font>
    <font>
      <b/>
      <sz val="10"/>
      <color indexed="17"/>
      <name val="Arial"/>
      <family val="2"/>
    </font>
    <font>
      <b/>
      <sz val="9"/>
      <color indexed="8"/>
      <name val="Arial"/>
      <family val="2"/>
    </font>
    <font>
      <sz val="9"/>
      <color indexed="12"/>
      <name val="Arial"/>
      <family val="2"/>
    </font>
    <font>
      <sz val="8"/>
      <color indexed="37"/>
      <name val="Arial"/>
      <family val="2"/>
    </font>
    <font>
      <b/>
      <sz val="10"/>
      <color indexed="10"/>
      <name val="Arial"/>
      <family val="2"/>
    </font>
    <font>
      <b/>
      <sz val="10"/>
      <color indexed="37"/>
      <name val="Arial"/>
      <family val="2"/>
    </font>
    <font>
      <b/>
      <sz val="9"/>
      <color indexed="10"/>
      <name val="Arial"/>
      <family val="2"/>
    </font>
    <font>
      <b/>
      <u/>
      <sz val="10"/>
      <color indexed="8"/>
      <name val="Arial"/>
      <family val="2"/>
    </font>
    <font>
      <sz val="9"/>
      <color indexed="10"/>
      <name val="Arial"/>
      <family val="2"/>
    </font>
    <font>
      <sz val="8"/>
      <color indexed="12"/>
      <name val="Arial"/>
      <family val="2"/>
    </font>
    <font>
      <sz val="10"/>
      <color rgb="FF0A0185"/>
      <name val="Arial"/>
      <family val="2"/>
    </font>
    <font>
      <b/>
      <sz val="8"/>
      <color indexed="12"/>
      <name val="Arial"/>
      <family val="2"/>
    </font>
    <font>
      <b/>
      <sz val="14"/>
      <color theme="4" tint="-0.249977111117893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u/>
      <sz val="14"/>
      <color indexed="10"/>
      <name val="Arial"/>
      <family val="2"/>
    </font>
    <font>
      <b/>
      <u/>
      <sz val="14"/>
      <color indexed="12"/>
      <name val="Arial"/>
      <family val="2"/>
    </font>
    <font>
      <b/>
      <u/>
      <sz val="14"/>
      <color theme="4" tint="-0.249977111117893"/>
      <name val="Arial"/>
      <family val="2"/>
    </font>
    <font>
      <b/>
      <u/>
      <sz val="10"/>
      <color indexed="12"/>
      <name val="Arial"/>
      <family val="2"/>
    </font>
    <font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4"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4" fillId="0" borderId="0" xfId="0" applyNumberFormat="1" applyFont="1"/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22" fontId="7" fillId="0" borderId="0" xfId="0" applyNumberFormat="1" applyFont="1"/>
    <xf numFmtId="0" fontId="6" fillId="0" borderId="0" xfId="0" applyFont="1"/>
    <xf numFmtId="49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4" fillId="0" borderId="5" xfId="0" applyNumberFormat="1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0" fontId="11" fillId="0" borderId="8" xfId="0" applyFont="1" applyBorder="1"/>
    <xf numFmtId="49" fontId="12" fillId="0" borderId="9" xfId="0" applyNumberFormat="1" applyFont="1" applyBorder="1"/>
    <xf numFmtId="1" fontId="12" fillId="0" borderId="8" xfId="0" applyNumberFormat="1" applyFont="1" applyBorder="1" applyAlignment="1">
      <alignment horizontal="center"/>
    </xf>
    <xf numFmtId="1" fontId="12" fillId="0" borderId="8" xfId="0" applyNumberFormat="1" applyFont="1" applyBorder="1"/>
    <xf numFmtId="1" fontId="12" fillId="0" borderId="9" xfId="0" applyNumberFormat="1" applyFont="1" applyBorder="1"/>
    <xf numFmtId="1" fontId="9" fillId="0" borderId="10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right"/>
    </xf>
    <xf numFmtId="49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1" fontId="4" fillId="0" borderId="0" xfId="0" quotePrefix="1" applyNumberFormat="1" applyFont="1" applyAlignment="1">
      <alignment horizontal="center"/>
    </xf>
    <xf numFmtId="49" fontId="13" fillId="2" borderId="11" xfId="0" quotePrefix="1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64" fontId="13" fillId="2" borderId="11" xfId="0" applyNumberFormat="1" applyFont="1" applyFill="1" applyBorder="1" applyAlignment="1">
      <alignment horizontal="left"/>
    </xf>
    <xf numFmtId="1" fontId="13" fillId="2" borderId="1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13" fillId="2" borderId="12" xfId="0" applyNumberFormat="1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left"/>
    </xf>
    <xf numFmtId="1" fontId="13" fillId="2" borderId="12" xfId="0" applyNumberFormat="1" applyFont="1" applyFill="1" applyBorder="1" applyAlignment="1">
      <alignment horizontal="center"/>
    </xf>
    <xf numFmtId="1" fontId="7" fillId="2" borderId="12" xfId="0" applyNumberFormat="1" applyFont="1" applyFill="1" applyBorder="1" applyAlignment="1">
      <alignment horizontal="center"/>
    </xf>
    <xf numFmtId="49" fontId="13" fillId="2" borderId="13" xfId="0" applyNumberFormat="1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left"/>
    </xf>
    <xf numFmtId="1" fontId="13" fillId="2" borderId="13" xfId="0" applyNumberFormat="1" applyFont="1" applyFill="1" applyBorder="1" applyAlignment="1">
      <alignment horizontal="right"/>
    </xf>
    <xf numFmtId="1" fontId="13" fillId="2" borderId="13" xfId="0" applyNumberFormat="1" applyFont="1" applyFill="1" applyBorder="1" applyAlignment="1">
      <alignment horizontal="center"/>
    </xf>
    <xf numFmtId="0" fontId="4" fillId="2" borderId="13" xfId="0" applyFont="1" applyFill="1" applyBorder="1"/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0" fontId="7" fillId="0" borderId="0" xfId="0" applyFont="1"/>
    <xf numFmtId="49" fontId="7" fillId="0" borderId="0" xfId="0" applyNumberFormat="1" applyFont="1"/>
    <xf numFmtId="3" fontId="14" fillId="0" borderId="0" xfId="0" applyNumberFormat="1" applyFont="1"/>
    <xf numFmtId="0" fontId="15" fillId="0" borderId="0" xfId="0" applyFont="1"/>
    <xf numFmtId="3" fontId="14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14" xfId="0" applyNumberFormat="1" applyFont="1" applyBorder="1" applyAlignment="1">
      <alignment horizontal="center"/>
    </xf>
    <xf numFmtId="3" fontId="16" fillId="0" borderId="12" xfId="0" applyNumberFormat="1" applyFont="1" applyBorder="1" applyAlignment="1">
      <alignment horizontal="center"/>
    </xf>
    <xf numFmtId="0" fontId="17" fillId="0" borderId="14" xfId="0" applyFont="1" applyBorder="1" applyProtection="1">
      <protection locked="0"/>
    </xf>
    <xf numFmtId="49" fontId="7" fillId="0" borderId="0" xfId="0" applyNumberFormat="1" applyFont="1" applyAlignment="1">
      <alignment horizontal="center"/>
    </xf>
    <xf numFmtId="41" fontId="14" fillId="0" borderId="0" xfId="0" applyNumberFormat="1" applyFont="1" applyAlignment="1">
      <alignment horizontal="right"/>
    </xf>
    <xf numFmtId="0" fontId="15" fillId="0" borderId="0" xfId="0" applyFont="1" applyProtection="1">
      <protection locked="0"/>
    </xf>
    <xf numFmtId="0" fontId="7" fillId="0" borderId="0" xfId="0" applyFont="1" applyAlignment="1">
      <alignment horizontal="left"/>
    </xf>
    <xf numFmtId="41" fontId="18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3" fontId="7" fillId="0" borderId="12" xfId="0" applyNumberFormat="1" applyFont="1" applyBorder="1" applyAlignment="1" applyProtection="1">
      <alignment horizontal="right"/>
      <protection locked="0"/>
    </xf>
    <xf numFmtId="0" fontId="17" fillId="0" borderId="0" xfId="0" applyFont="1" applyProtection="1">
      <protection locked="0"/>
    </xf>
    <xf numFmtId="41" fontId="18" fillId="0" borderId="0" xfId="2" applyFont="1" applyFill="1" applyBorder="1" applyAlignment="1" applyProtection="1">
      <alignment horizontal="right"/>
    </xf>
    <xf numFmtId="41" fontId="3" fillId="0" borderId="0" xfId="2" applyFont="1" applyFill="1" applyBorder="1" applyAlignment="1" applyProtection="1">
      <alignment horizontal="right"/>
    </xf>
    <xf numFmtId="41" fontId="19" fillId="0" borderId="0" xfId="2" applyFont="1" applyFill="1" applyBorder="1" applyAlignment="1" applyProtection="1">
      <alignment horizontal="right"/>
    </xf>
    <xf numFmtId="3" fontId="7" fillId="0" borderId="12" xfId="2" applyNumberFormat="1" applyFont="1" applyFill="1" applyBorder="1" applyAlignment="1" applyProtection="1">
      <alignment horizontal="right"/>
      <protection locked="0"/>
    </xf>
    <xf numFmtId="41" fontId="18" fillId="0" borderId="0" xfId="0" applyNumberFormat="1" applyFont="1" applyAlignment="1" applyProtection="1">
      <alignment horizontal="right"/>
      <protection locked="0"/>
    </xf>
    <xf numFmtId="41" fontId="3" fillId="0" borderId="0" xfId="0" applyNumberFormat="1" applyFont="1" applyAlignment="1" applyProtection="1">
      <alignment horizontal="right"/>
      <protection locked="0"/>
    </xf>
    <xf numFmtId="41" fontId="19" fillId="0" borderId="0" xfId="0" applyNumberFormat="1" applyFont="1" applyAlignment="1" applyProtection="1">
      <alignment horizontal="right"/>
      <protection locked="0"/>
    </xf>
    <xf numFmtId="49" fontId="20" fillId="0" borderId="0" xfId="0" applyNumberFormat="1" applyFont="1" applyAlignment="1">
      <alignment horizontal="center"/>
    </xf>
    <xf numFmtId="41" fontId="20" fillId="0" borderId="0" xfId="0" applyNumberFormat="1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left"/>
    </xf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41" fontId="23" fillId="0" borderId="0" xfId="0" applyNumberFormat="1" applyFont="1" applyAlignment="1">
      <alignment horizontal="right"/>
    </xf>
    <xf numFmtId="3" fontId="20" fillId="0" borderId="12" xfId="0" applyNumberFormat="1" applyFont="1" applyBorder="1" applyAlignment="1">
      <alignment horizontal="right"/>
    </xf>
    <xf numFmtId="0" fontId="24" fillId="0" borderId="0" xfId="0" applyFont="1" applyProtection="1">
      <protection locked="0"/>
    </xf>
    <xf numFmtId="3" fontId="25" fillId="0" borderId="12" xfId="0" applyNumberFormat="1" applyFont="1" applyBorder="1" applyAlignment="1">
      <alignment horizontal="right"/>
    </xf>
    <xf numFmtId="0" fontId="26" fillId="0" borderId="0" xfId="0" applyFont="1" applyProtection="1">
      <protection locked="0"/>
    </xf>
    <xf numFmtId="49" fontId="17" fillId="0" borderId="0" xfId="0" applyNumberFormat="1" applyFont="1" applyAlignment="1">
      <alignment horizontal="center"/>
    </xf>
    <xf numFmtId="41" fontId="27" fillId="0" borderId="0" xfId="0" applyNumberFormat="1" applyFont="1" applyAlignment="1">
      <alignment horizontal="right"/>
    </xf>
    <xf numFmtId="0" fontId="28" fillId="0" borderId="0" xfId="0" applyFont="1"/>
    <xf numFmtId="3" fontId="16" fillId="0" borderId="12" xfId="0" applyNumberFormat="1" applyFont="1" applyBorder="1" applyAlignment="1">
      <alignment horizontal="right"/>
    </xf>
    <xf numFmtId="0" fontId="28" fillId="0" borderId="0" xfId="0" applyFont="1" applyProtection="1">
      <protection locked="0"/>
    </xf>
    <xf numFmtId="165" fontId="22" fillId="0" borderId="0" xfId="0" applyNumberFormat="1" applyFont="1"/>
    <xf numFmtId="0" fontId="27" fillId="0" borderId="0" xfId="0" applyFont="1" applyProtection="1">
      <protection locked="0"/>
    </xf>
    <xf numFmtId="0" fontId="13" fillId="0" borderId="0" xfId="0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26" fillId="0" borderId="0" xfId="0" quotePrefix="1" applyFont="1" applyProtection="1">
      <protection locked="0"/>
    </xf>
    <xf numFmtId="0" fontId="14" fillId="0" borderId="0" xfId="0" applyFont="1"/>
    <xf numFmtId="3" fontId="7" fillId="0" borderId="12" xfId="0" applyNumberFormat="1" applyFont="1" applyBorder="1" applyAlignment="1">
      <alignment horizontal="right"/>
    </xf>
    <xf numFmtId="3" fontId="20" fillId="0" borderId="12" xfId="0" applyNumberFormat="1" applyFont="1" applyBorder="1" applyAlignment="1" applyProtection="1">
      <alignment horizontal="right"/>
      <protection locked="0"/>
    </xf>
    <xf numFmtId="41" fontId="3" fillId="0" borderId="0" xfId="2" applyFont="1" applyFill="1" applyBorder="1" applyAlignment="1" applyProtection="1">
      <alignment horizontal="right"/>
      <protection locked="0"/>
    </xf>
    <xf numFmtId="41" fontId="18" fillId="0" borderId="0" xfId="2" applyFont="1" applyFill="1" applyBorder="1" applyAlignment="1">
      <alignment horizontal="right"/>
    </xf>
    <xf numFmtId="41" fontId="19" fillId="0" borderId="0" xfId="2" applyFont="1" applyFill="1" applyBorder="1" applyAlignment="1">
      <alignment horizontal="right"/>
    </xf>
    <xf numFmtId="49" fontId="14" fillId="0" borderId="0" xfId="0" applyNumberFormat="1" applyFont="1" applyAlignment="1">
      <alignment horizontal="center"/>
    </xf>
    <xf numFmtId="3" fontId="29" fillId="0" borderId="12" xfId="0" applyNumberFormat="1" applyFont="1" applyBorder="1" applyAlignment="1">
      <alignment horizontal="right"/>
    </xf>
    <xf numFmtId="0" fontId="30" fillId="0" borderId="0" xfId="0" applyFont="1"/>
    <xf numFmtId="41" fontId="7" fillId="0" borderId="0" xfId="0" applyNumberFormat="1" applyFont="1" applyAlignment="1">
      <alignment horizontal="right"/>
    </xf>
    <xf numFmtId="0" fontId="20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17" fillId="3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left"/>
    </xf>
    <xf numFmtId="16" fontId="17" fillId="0" borderId="0" xfId="0" quotePrefix="1" applyNumberFormat="1" applyFont="1" applyProtection="1">
      <protection locked="0"/>
    </xf>
    <xf numFmtId="49" fontId="3" fillId="0" borderId="0" xfId="0" quotePrefix="1" applyNumberFormat="1" applyFont="1" applyAlignment="1">
      <alignment horizontal="center"/>
    </xf>
    <xf numFmtId="0" fontId="30" fillId="0" borderId="0" xfId="0" applyFont="1" applyProtection="1">
      <protection locked="0"/>
    </xf>
    <xf numFmtId="3" fontId="25" fillId="0" borderId="1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49" fontId="20" fillId="0" borderId="15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right"/>
    </xf>
    <xf numFmtId="1" fontId="20" fillId="0" borderId="16" xfId="0" applyNumberFormat="1" applyFont="1" applyBorder="1"/>
    <xf numFmtId="0" fontId="20" fillId="0" borderId="16" xfId="0" applyFont="1" applyBorder="1" applyAlignment="1">
      <alignment horizontal="left"/>
    </xf>
    <xf numFmtId="41" fontId="21" fillId="0" borderId="16" xfId="0" applyNumberFormat="1" applyFont="1" applyBorder="1" applyAlignment="1">
      <alignment horizontal="right"/>
    </xf>
    <xf numFmtId="41" fontId="22" fillId="0" borderId="16" xfId="0" applyNumberFormat="1" applyFont="1" applyBorder="1" applyAlignment="1">
      <alignment horizontal="right"/>
    </xf>
    <xf numFmtId="41" fontId="23" fillId="0" borderId="16" xfId="0" applyNumberFormat="1" applyFont="1" applyBorder="1" applyAlignment="1">
      <alignment horizontal="right"/>
    </xf>
    <xf numFmtId="3" fontId="20" fillId="0" borderId="15" xfId="0" applyNumberFormat="1" applyFont="1" applyBorder="1" applyAlignment="1">
      <alignment horizontal="right"/>
    </xf>
    <xf numFmtId="3" fontId="20" fillId="0" borderId="17" xfId="0" applyNumberFormat="1" applyFont="1" applyBorder="1" applyAlignment="1">
      <alignment horizontal="right"/>
    </xf>
    <xf numFmtId="10" fontId="13" fillId="4" borderId="0" xfId="0" applyNumberFormat="1" applyFont="1" applyFill="1" applyAlignment="1" applyProtection="1">
      <alignment horizontal="center"/>
      <protection locked="0"/>
    </xf>
    <xf numFmtId="0" fontId="17" fillId="0" borderId="0" xfId="0" quotePrefix="1" applyFont="1" applyProtection="1">
      <protection locked="0"/>
    </xf>
    <xf numFmtId="1" fontId="20" fillId="0" borderId="0" xfId="0" applyNumberFormat="1" applyFont="1" applyAlignment="1">
      <alignment horizontal="right"/>
    </xf>
    <xf numFmtId="0" fontId="13" fillId="0" borderId="0" xfId="0" applyFont="1" applyProtection="1">
      <protection locked="0"/>
    </xf>
    <xf numFmtId="10" fontId="22" fillId="4" borderId="0" xfId="0" applyNumberFormat="1" applyFont="1" applyFill="1" applyAlignment="1" applyProtection="1">
      <alignment horizontal="center"/>
      <protection locked="0"/>
    </xf>
    <xf numFmtId="3" fontId="16" fillId="0" borderId="12" xfId="0" applyNumberFormat="1" applyFont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left"/>
      <protection locked="0"/>
    </xf>
    <xf numFmtId="0" fontId="3" fillId="0" borderId="0" xfId="0" applyFont="1"/>
    <xf numFmtId="165" fontId="14" fillId="0" borderId="0" xfId="0" applyNumberFormat="1" applyFont="1" applyAlignment="1">
      <alignment horizontal="right"/>
    </xf>
    <xf numFmtId="41" fontId="21" fillId="5" borderId="0" xfId="0" applyNumberFormat="1" applyFont="1" applyFill="1" applyAlignment="1">
      <alignment horizontal="right"/>
    </xf>
    <xf numFmtId="41" fontId="22" fillId="5" borderId="0" xfId="0" applyNumberFormat="1" applyFont="1" applyFill="1" applyAlignment="1">
      <alignment horizontal="right"/>
    </xf>
    <xf numFmtId="41" fontId="23" fillId="5" borderId="0" xfId="0" applyNumberFormat="1" applyFont="1" applyFill="1" applyAlignment="1">
      <alignment horizontal="right"/>
    </xf>
    <xf numFmtId="3" fontId="25" fillId="6" borderId="12" xfId="0" applyNumberFormat="1" applyFont="1" applyFill="1" applyBorder="1" applyAlignment="1">
      <alignment horizontal="right"/>
    </xf>
    <xf numFmtId="165" fontId="20" fillId="0" borderId="0" xfId="0" applyNumberFormat="1" applyFont="1" applyAlignment="1">
      <alignment horizontal="right"/>
    </xf>
    <xf numFmtId="0" fontId="13" fillId="0" borderId="0" xfId="0" applyFont="1"/>
    <xf numFmtId="3" fontId="13" fillId="0" borderId="12" xfId="0" applyNumberFormat="1" applyFont="1" applyBorder="1" applyAlignment="1">
      <alignment horizontal="right"/>
    </xf>
    <xf numFmtId="49" fontId="14" fillId="0" borderId="15" xfId="0" applyNumberFormat="1" applyFont="1" applyBorder="1" applyAlignment="1">
      <alignment horizontal="center"/>
    </xf>
    <xf numFmtId="0" fontId="20" fillId="0" borderId="16" xfId="0" applyFont="1" applyBorder="1"/>
    <xf numFmtId="41" fontId="14" fillId="0" borderId="0" xfId="0" applyNumberFormat="1" applyFont="1" applyAlignment="1" applyProtection="1">
      <alignment horizontal="right"/>
      <protection locked="0"/>
    </xf>
    <xf numFmtId="9" fontId="26" fillId="0" borderId="0" xfId="0" applyNumberFormat="1" applyFont="1" applyProtection="1">
      <protection locked="0"/>
    </xf>
    <xf numFmtId="0" fontId="27" fillId="0" borderId="0" xfId="0" quotePrefix="1" applyFont="1" applyProtection="1">
      <protection locked="0"/>
    </xf>
    <xf numFmtId="3" fontId="16" fillId="0" borderId="0" xfId="0" applyNumberFormat="1" applyFont="1" applyAlignment="1">
      <alignment horizontal="right"/>
    </xf>
    <xf numFmtId="49" fontId="20" fillId="0" borderId="7" xfId="0" applyNumberFormat="1" applyFont="1" applyBorder="1" applyAlignment="1">
      <alignment horizontal="center"/>
    </xf>
    <xf numFmtId="41" fontId="20" fillId="0" borderId="8" xfId="0" applyNumberFormat="1" applyFont="1" applyBorder="1" applyAlignment="1">
      <alignment horizontal="right"/>
    </xf>
    <xf numFmtId="0" fontId="20" fillId="0" borderId="8" xfId="0" applyFont="1" applyBorder="1"/>
    <xf numFmtId="0" fontId="20" fillId="0" borderId="8" xfId="0" applyFont="1" applyBorder="1" applyAlignment="1">
      <alignment horizontal="left"/>
    </xf>
    <xf numFmtId="41" fontId="21" fillId="0" borderId="8" xfId="0" applyNumberFormat="1" applyFont="1" applyBorder="1" applyAlignment="1">
      <alignment horizontal="right"/>
    </xf>
    <xf numFmtId="41" fontId="22" fillId="0" borderId="8" xfId="0" applyNumberFormat="1" applyFont="1" applyBorder="1" applyAlignment="1">
      <alignment horizontal="right"/>
    </xf>
    <xf numFmtId="41" fontId="23" fillId="0" borderId="8" xfId="0" applyNumberFormat="1" applyFont="1" applyBorder="1" applyAlignment="1">
      <alignment horizontal="right"/>
    </xf>
    <xf numFmtId="3" fontId="20" fillId="0" borderId="18" xfId="0" applyNumberFormat="1" applyFont="1" applyBorder="1" applyAlignment="1">
      <alignment horizontal="right"/>
    </xf>
    <xf numFmtId="3" fontId="20" fillId="0" borderId="9" xfId="0" applyNumberFormat="1" applyFont="1" applyBorder="1" applyAlignment="1">
      <alignment horizontal="right"/>
    </xf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32" fillId="0" borderId="0" xfId="0" applyFont="1" applyAlignment="1">
      <alignment horizontal="left"/>
    </xf>
    <xf numFmtId="165" fontId="21" fillId="0" borderId="0" xfId="0" applyNumberFormat="1" applyFont="1" applyAlignment="1">
      <alignment horizontal="right"/>
    </xf>
    <xf numFmtId="165" fontId="22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/>
    </xf>
    <xf numFmtId="3" fontId="30" fillId="0" borderId="12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18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Alignment="1" applyProtection="1">
      <alignment horizontal="right"/>
      <protection locked="0"/>
    </xf>
    <xf numFmtId="165" fontId="19" fillId="0" borderId="0" xfId="0" applyNumberFormat="1" applyFont="1" applyAlignment="1" applyProtection="1">
      <alignment horizontal="right"/>
      <protection locked="0"/>
    </xf>
    <xf numFmtId="165" fontId="17" fillId="0" borderId="0" xfId="0" applyNumberFormat="1" applyFont="1" applyProtection="1">
      <protection locked="0"/>
    </xf>
    <xf numFmtId="165" fontId="33" fillId="0" borderId="0" xfId="0" applyNumberFormat="1" applyFont="1" applyProtection="1">
      <protection locked="0"/>
    </xf>
    <xf numFmtId="165" fontId="18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165" fontId="4" fillId="0" borderId="0" xfId="0" applyNumberFormat="1" applyFont="1"/>
    <xf numFmtId="0" fontId="34" fillId="0" borderId="0" xfId="0" applyFont="1"/>
    <xf numFmtId="165" fontId="19" fillId="0" borderId="0" xfId="0" applyNumberFormat="1" applyFont="1" applyAlignment="1">
      <alignment horizontal="right"/>
    </xf>
    <xf numFmtId="0" fontId="33" fillId="0" borderId="0" xfId="0" applyFont="1" applyProtection="1">
      <protection locked="0"/>
    </xf>
    <xf numFmtId="165" fontId="20" fillId="0" borderId="8" xfId="0" applyNumberFormat="1" applyFont="1" applyBorder="1" applyAlignment="1">
      <alignment horizontal="right"/>
    </xf>
    <xf numFmtId="165" fontId="21" fillId="0" borderId="8" xfId="0" applyNumberFormat="1" applyFont="1" applyBorder="1" applyAlignment="1">
      <alignment horizontal="right"/>
    </xf>
    <xf numFmtId="165" fontId="22" fillId="0" borderId="8" xfId="0" applyNumberFormat="1" applyFont="1" applyBorder="1" applyAlignment="1">
      <alignment horizontal="right"/>
    </xf>
    <xf numFmtId="165" fontId="23" fillId="0" borderId="8" xfId="0" applyNumberFormat="1" applyFont="1" applyBorder="1" applyAlignment="1">
      <alignment horizontal="right"/>
    </xf>
    <xf numFmtId="165" fontId="13" fillId="0" borderId="0" xfId="0" applyNumberFormat="1" applyFont="1" applyAlignment="1">
      <alignment horizontal="right"/>
    </xf>
    <xf numFmtId="3" fontId="25" fillId="0" borderId="14" xfId="0" applyNumberFormat="1" applyFont="1" applyBorder="1" applyAlignment="1">
      <alignment horizontal="right"/>
    </xf>
    <xf numFmtId="3" fontId="25" fillId="0" borderId="19" xfId="0" applyNumberFormat="1" applyFont="1" applyBorder="1" applyAlignment="1">
      <alignment horizontal="right"/>
    </xf>
    <xf numFmtId="165" fontId="20" fillId="0" borderId="16" xfId="0" applyNumberFormat="1" applyFont="1" applyBorder="1" applyAlignment="1">
      <alignment horizontal="right"/>
    </xf>
    <xf numFmtId="165" fontId="21" fillId="0" borderId="16" xfId="0" applyNumberFormat="1" applyFont="1" applyBorder="1" applyAlignment="1">
      <alignment horizontal="right"/>
    </xf>
    <xf numFmtId="165" fontId="22" fillId="0" borderId="16" xfId="0" applyNumberFormat="1" applyFont="1" applyBorder="1" applyAlignment="1">
      <alignment horizontal="right"/>
    </xf>
    <xf numFmtId="165" fontId="23" fillId="0" borderId="16" xfId="0" applyNumberFormat="1" applyFont="1" applyBorder="1" applyAlignment="1">
      <alignment horizontal="right"/>
    </xf>
    <xf numFmtId="3" fontId="13" fillId="0" borderId="0" xfId="0" applyNumberFormat="1" applyFont="1" applyAlignment="1">
      <alignment horizontal="right"/>
    </xf>
    <xf numFmtId="3" fontId="25" fillId="6" borderId="14" xfId="0" applyNumberFormat="1" applyFont="1" applyFill="1" applyBorder="1" applyAlignment="1">
      <alignment horizontal="right"/>
    </xf>
    <xf numFmtId="3" fontId="25" fillId="6" borderId="19" xfId="0" applyNumberFormat="1" applyFont="1" applyFill="1" applyBorder="1" applyAlignment="1">
      <alignment horizontal="right"/>
    </xf>
    <xf numFmtId="3" fontId="14" fillId="0" borderId="12" xfId="0" applyNumberFormat="1" applyFont="1" applyBorder="1" applyAlignment="1">
      <alignment horizontal="right"/>
    </xf>
    <xf numFmtId="16" fontId="13" fillId="0" borderId="0" xfId="0" quotePrefix="1" applyNumberFormat="1" applyFont="1" applyProtection="1">
      <protection locked="0"/>
    </xf>
    <xf numFmtId="3" fontId="20" fillId="0" borderId="20" xfId="0" applyNumberFormat="1" applyFont="1" applyBorder="1" applyAlignment="1">
      <alignment horizontal="right"/>
    </xf>
    <xf numFmtId="3" fontId="20" fillId="0" borderId="21" xfId="0" applyNumberFormat="1" applyFont="1" applyBorder="1" applyAlignment="1">
      <alignment horizontal="right"/>
    </xf>
    <xf numFmtId="49" fontId="20" fillId="0" borderId="1" xfId="0" applyNumberFormat="1" applyFont="1" applyBorder="1" applyAlignment="1">
      <alignment horizontal="center"/>
    </xf>
    <xf numFmtId="41" fontId="20" fillId="7" borderId="2" xfId="0" applyNumberFormat="1" applyFont="1" applyFill="1" applyBorder="1" applyAlignment="1">
      <alignment horizontal="right"/>
    </xf>
    <xf numFmtId="0" fontId="20" fillId="5" borderId="2" xfId="0" applyFont="1" applyFill="1" applyBorder="1"/>
    <xf numFmtId="0" fontId="36" fillId="5" borderId="2" xfId="0" applyFont="1" applyFill="1" applyBorder="1" applyAlignment="1">
      <alignment horizontal="right"/>
    </xf>
    <xf numFmtId="41" fontId="21" fillId="5" borderId="2" xfId="0" applyNumberFormat="1" applyFont="1" applyFill="1" applyBorder="1" applyAlignment="1">
      <alignment horizontal="right"/>
    </xf>
    <xf numFmtId="41" fontId="22" fillId="0" borderId="2" xfId="0" applyNumberFormat="1" applyFont="1" applyBorder="1" applyAlignment="1">
      <alignment horizontal="right"/>
    </xf>
    <xf numFmtId="41" fontId="23" fillId="0" borderId="2" xfId="0" applyNumberFormat="1" applyFont="1" applyBorder="1" applyAlignment="1">
      <alignment horizontal="right"/>
    </xf>
    <xf numFmtId="3" fontId="20" fillId="0" borderId="2" xfId="0" applyNumberFormat="1" applyFont="1" applyBorder="1" applyAlignment="1">
      <alignment horizontal="right"/>
    </xf>
    <xf numFmtId="3" fontId="20" fillId="0" borderId="3" xfId="0" applyNumberFormat="1" applyFont="1" applyBorder="1" applyAlignment="1">
      <alignment horizontal="right"/>
    </xf>
    <xf numFmtId="49" fontId="22" fillId="0" borderId="0" xfId="0" quotePrefix="1" applyNumberFormat="1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3" fontId="20" fillId="0" borderId="22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center"/>
    </xf>
    <xf numFmtId="41" fontId="20" fillId="0" borderId="5" xfId="0" applyNumberFormat="1" applyFont="1" applyBorder="1" applyAlignment="1">
      <alignment horizontal="right"/>
    </xf>
    <xf numFmtId="0" fontId="20" fillId="0" borderId="5" xfId="0" applyFont="1" applyBorder="1"/>
    <xf numFmtId="0" fontId="20" fillId="0" borderId="5" xfId="0" applyFont="1" applyBorder="1" applyAlignment="1">
      <alignment horizontal="left"/>
    </xf>
    <xf numFmtId="41" fontId="21" fillId="0" borderId="5" xfId="0" applyNumberFormat="1" applyFont="1" applyBorder="1" applyAlignment="1">
      <alignment horizontal="right"/>
    </xf>
    <xf numFmtId="41" fontId="22" fillId="0" borderId="5" xfId="0" applyNumberFormat="1" applyFont="1" applyBorder="1" applyAlignment="1">
      <alignment horizontal="right"/>
    </xf>
    <xf numFmtId="3" fontId="20" fillId="0" borderId="5" xfId="0" applyNumberFormat="1" applyFont="1" applyBorder="1" applyAlignment="1">
      <alignment horizontal="right"/>
    </xf>
    <xf numFmtId="3" fontId="20" fillId="0" borderId="6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center"/>
    </xf>
    <xf numFmtId="41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41" fontId="37" fillId="0" borderId="0" xfId="0" applyNumberFormat="1" applyFont="1" applyAlignment="1">
      <alignment horizontal="right"/>
    </xf>
    <xf numFmtId="41" fontId="3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49" fontId="39" fillId="0" borderId="0" xfId="0" applyNumberFormat="1" applyFont="1" applyAlignment="1">
      <alignment horizontal="left"/>
    </xf>
    <xf numFmtId="41" fontId="41" fillId="0" borderId="0" xfId="0" applyNumberFormat="1" applyFont="1" applyAlignment="1">
      <alignment horizontal="right"/>
    </xf>
    <xf numFmtId="0" fontId="41" fillId="0" borderId="0" xfId="0" applyFont="1"/>
    <xf numFmtId="0" fontId="41" fillId="0" borderId="0" xfId="0" applyFont="1" applyAlignment="1">
      <alignment horizontal="center"/>
    </xf>
    <xf numFmtId="41" fontId="42" fillId="0" borderId="0" xfId="0" applyNumberFormat="1" applyFont="1" applyAlignment="1">
      <alignment horizontal="right"/>
    </xf>
    <xf numFmtId="41" fontId="39" fillId="0" borderId="0" xfId="0" applyNumberFormat="1" applyFont="1" applyAlignment="1">
      <alignment horizontal="right"/>
    </xf>
    <xf numFmtId="3" fontId="39" fillId="0" borderId="0" xfId="0" applyNumberFormat="1" applyFont="1" applyAlignment="1">
      <alignment horizontal="center"/>
    </xf>
    <xf numFmtId="0" fontId="43" fillId="0" borderId="0" xfId="0" applyFont="1" applyProtection="1">
      <protection locked="0"/>
    </xf>
    <xf numFmtId="49" fontId="20" fillId="0" borderId="2" xfId="0" applyNumberFormat="1" applyFont="1" applyBorder="1" applyAlignment="1">
      <alignment horizontal="center"/>
    </xf>
    <xf numFmtId="0" fontId="20" fillId="0" borderId="2" xfId="0" applyFont="1" applyBorder="1"/>
    <xf numFmtId="0" fontId="20" fillId="0" borderId="2" xfId="0" applyFont="1" applyBorder="1" applyAlignment="1">
      <alignment horizontal="left"/>
    </xf>
    <xf numFmtId="3" fontId="21" fillId="0" borderId="2" xfId="0" applyNumberFormat="1" applyFont="1" applyBorder="1" applyAlignment="1">
      <alignment horizontal="right"/>
    </xf>
    <xf numFmtId="3" fontId="22" fillId="0" borderId="2" xfId="0" applyNumberFormat="1" applyFont="1" applyBorder="1" applyAlignment="1">
      <alignment horizontal="right"/>
    </xf>
    <xf numFmtId="10" fontId="22" fillId="0" borderId="23" xfId="0" applyNumberFormat="1" applyFont="1" applyBorder="1" applyAlignment="1">
      <alignment horizontal="center" vertical="center"/>
    </xf>
    <xf numFmtId="10" fontId="22" fillId="0" borderId="24" xfId="0" applyNumberFormat="1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10" fontId="22" fillId="0" borderId="14" xfId="0" applyNumberFormat="1" applyFont="1" applyBorder="1" applyAlignment="1">
      <alignment horizontal="center" vertical="center"/>
    </xf>
    <xf numFmtId="10" fontId="22" fillId="0" borderId="19" xfId="0" applyNumberFormat="1" applyFont="1" applyBorder="1" applyAlignment="1">
      <alignment horizontal="center" vertical="center"/>
    </xf>
    <xf numFmtId="10" fontId="22" fillId="0" borderId="0" xfId="0" applyNumberFormat="1" applyFont="1" applyAlignment="1" applyProtection="1">
      <alignment horizontal="left"/>
      <protection locked="0"/>
    </xf>
    <xf numFmtId="49" fontId="44" fillId="0" borderId="0" xfId="0" quotePrefix="1" applyNumberFormat="1" applyFont="1" applyAlignment="1">
      <alignment horizontal="center"/>
    </xf>
    <xf numFmtId="0" fontId="44" fillId="0" borderId="0" xfId="0" applyFont="1" applyAlignment="1">
      <alignment horizontal="left"/>
    </xf>
    <xf numFmtId="166" fontId="22" fillId="0" borderId="0" xfId="0" applyNumberFormat="1" applyFont="1" applyAlignment="1" applyProtection="1">
      <alignment horizontal="left"/>
      <protection locked="0"/>
    </xf>
    <xf numFmtId="49" fontId="22" fillId="0" borderId="0" xfId="0" applyNumberFormat="1" applyFont="1" applyAlignment="1">
      <alignment horizontal="center"/>
    </xf>
    <xf numFmtId="49" fontId="13" fillId="8" borderId="0" xfId="0" applyNumberFormat="1" applyFont="1" applyFill="1"/>
    <xf numFmtId="10" fontId="22" fillId="0" borderId="25" xfId="0" applyNumberFormat="1" applyFont="1" applyBorder="1" applyAlignment="1">
      <alignment horizontal="center" vertical="center"/>
    </xf>
    <xf numFmtId="10" fontId="22" fillId="0" borderId="26" xfId="0" applyNumberFormat="1" applyFont="1" applyBorder="1" applyAlignment="1">
      <alignment horizontal="center" vertical="center"/>
    </xf>
    <xf numFmtId="49" fontId="4" fillId="6" borderId="0" xfId="0" applyNumberFormat="1" applyFont="1" applyFill="1"/>
    <xf numFmtId="0" fontId="5" fillId="6" borderId="0" xfId="0" applyFont="1" applyFill="1"/>
    <xf numFmtId="0" fontId="4" fillId="6" borderId="0" xfId="0" applyFont="1" applyFill="1"/>
    <xf numFmtId="0" fontId="7" fillId="6" borderId="0" xfId="0" applyFont="1" applyFill="1" applyAlignment="1">
      <alignment horizontal="right"/>
    </xf>
    <xf numFmtId="165" fontId="27" fillId="0" borderId="0" xfId="1" applyNumberFormat="1" applyFont="1" applyFill="1" applyBorder="1" applyAlignment="1" applyProtection="1">
      <alignment horizontal="center"/>
    </xf>
    <xf numFmtId="165" fontId="24" fillId="0" borderId="2" xfId="1" applyNumberFormat="1" applyFont="1" applyFill="1" applyBorder="1" applyAlignment="1" applyProtection="1">
      <alignment horizontal="center"/>
    </xf>
    <xf numFmtId="49" fontId="4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1" fontId="13" fillId="6" borderId="0" xfId="0" applyNumberFormat="1" applyFont="1" applyFill="1" applyAlignment="1">
      <alignment horizontal="right"/>
    </xf>
    <xf numFmtId="165" fontId="24" fillId="6" borderId="0" xfId="1" applyNumberFormat="1" applyFont="1" applyFill="1" applyBorder="1" applyAlignment="1" applyProtection="1">
      <alignment horizontal="center"/>
    </xf>
    <xf numFmtId="165" fontId="24" fillId="0" borderId="5" xfId="1" applyNumberFormat="1" applyFont="1" applyBorder="1" applyAlignment="1" applyProtection="1">
      <alignment horizontal="center"/>
    </xf>
    <xf numFmtId="49" fontId="13" fillId="8" borderId="15" xfId="0" applyNumberFormat="1" applyFont="1" applyFill="1" applyBorder="1"/>
    <xf numFmtId="0" fontId="44" fillId="8" borderId="16" xfId="0" applyFont="1" applyFill="1" applyBorder="1"/>
    <xf numFmtId="0" fontId="7" fillId="8" borderId="16" xfId="0" applyFont="1" applyFill="1" applyBorder="1"/>
    <xf numFmtId="0" fontId="7" fillId="8" borderId="17" xfId="0" applyFont="1" applyFill="1" applyBorder="1" applyAlignment="1">
      <alignment horizontal="left"/>
    </xf>
    <xf numFmtId="3" fontId="13" fillId="8" borderId="15" xfId="0" applyNumberFormat="1" applyFont="1" applyFill="1" applyBorder="1" applyAlignment="1">
      <alignment horizontal="center"/>
    </xf>
    <xf numFmtId="3" fontId="13" fillId="8" borderId="16" xfId="0" applyNumberFormat="1" applyFont="1" applyFill="1" applyBorder="1" applyAlignment="1">
      <alignment horizontal="center"/>
    </xf>
    <xf numFmtId="1" fontId="13" fillId="8" borderId="16" xfId="0" applyNumberFormat="1" applyFont="1" applyFill="1" applyBorder="1" applyAlignment="1">
      <alignment horizontal="center"/>
    </xf>
    <xf numFmtId="1" fontId="13" fillId="4" borderId="27" xfId="0" applyNumberFormat="1" applyFont="1" applyFill="1" applyBorder="1" applyAlignment="1">
      <alignment horizontal="center"/>
    </xf>
    <xf numFmtId="1" fontId="13" fillId="4" borderId="28" xfId="0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44" fillId="0" borderId="16" xfId="0" applyFont="1" applyBorder="1"/>
    <xf numFmtId="0" fontId="7" fillId="0" borderId="16" xfId="0" applyFont="1" applyBorder="1"/>
    <xf numFmtId="0" fontId="7" fillId="0" borderId="17" xfId="0" applyFont="1" applyBorder="1" applyAlignment="1">
      <alignment horizontal="left"/>
    </xf>
    <xf numFmtId="1" fontId="7" fillId="0" borderId="15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/>
    </xf>
    <xf numFmtId="1" fontId="13" fillId="0" borderId="29" xfId="0" applyNumberFormat="1" applyFont="1" applyBorder="1" applyAlignment="1">
      <alignment horizontal="center"/>
    </xf>
    <xf numFmtId="1" fontId="13" fillId="0" borderId="30" xfId="0" applyNumberFormat="1" applyFont="1" applyBorder="1" applyAlignment="1">
      <alignment horizont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Finances/Budget%202026%20-%2027/TPS%2026%2027/Budget%2026-27%20TB%20V5.xlsx" TargetMode="External"/><Relationship Id="rId2" Type="http://schemas.openxmlformats.org/officeDocument/2006/relationships/externalLinkPath" Target="file:///D:\Finances\Budget%202026%20-%2027\TPS%2026%2027\Budget%2026-27%20TB%20V5.xlsx" TargetMode="External"/><Relationship Id="rId1" Type="http://schemas.openxmlformats.org/officeDocument/2006/relationships/externalLinkPath" Target="/Finances/Budget%202026%20-%2027/TPS%2026%2027/Budget%2026-27%20TB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ic."/>
      <sheetName val="Amend"/>
      <sheetName val="Teach"/>
      <sheetName val="Sp Teach"/>
      <sheetName val="Sp Supp"/>
      <sheetName val="NT Supp1"/>
      <sheetName val="Gov App'd"/>
      <sheetName val="Outturn"/>
      <sheetName val="Rates"/>
      <sheetName val="NI Rates"/>
      <sheetName val="Cashflow"/>
      <sheetName val="Income"/>
      <sheetName val="Pie Charts"/>
      <sheetName val="3 Yr Budget Plan"/>
      <sheetName val="Future Budgets"/>
    </sheetNames>
    <sheetDataSet>
      <sheetData sheetId="0">
        <row r="5">
          <cell r="A5" t="str">
            <v>2026/27</v>
          </cell>
        </row>
        <row r="6">
          <cell r="A6" t="str">
            <v>TROWBRIDGE</v>
          </cell>
        </row>
        <row r="7">
          <cell r="A7" t="str">
            <v>EA177</v>
          </cell>
        </row>
        <row r="12">
          <cell r="C12">
            <v>952350</v>
          </cell>
        </row>
        <row r="14">
          <cell r="C14">
            <v>19704</v>
          </cell>
        </row>
        <row r="16">
          <cell r="C16">
            <v>170055</v>
          </cell>
        </row>
        <row r="18">
          <cell r="C18">
            <v>0</v>
          </cell>
        </row>
      </sheetData>
      <sheetData sheetId="1"/>
      <sheetData sheetId="2">
        <row r="214">
          <cell r="AD214">
            <v>495462.9840773333</v>
          </cell>
          <cell r="AE214">
            <v>142014.72383337922</v>
          </cell>
          <cell r="AF214">
            <v>65572.148111599992</v>
          </cell>
        </row>
      </sheetData>
      <sheetData sheetId="3">
        <row r="64">
          <cell r="AC64">
            <v>0</v>
          </cell>
          <cell r="AD64">
            <v>0</v>
          </cell>
          <cell r="AE64">
            <v>0</v>
          </cell>
        </row>
        <row r="113">
          <cell r="AC113">
            <v>0</v>
          </cell>
          <cell r="AD113">
            <v>0</v>
          </cell>
          <cell r="AE113">
            <v>0</v>
          </cell>
        </row>
      </sheetData>
      <sheetData sheetId="4">
        <row r="83">
          <cell r="S83">
            <v>0</v>
          </cell>
          <cell r="T83">
            <v>0</v>
          </cell>
          <cell r="U83">
            <v>0</v>
          </cell>
        </row>
        <row r="265">
          <cell r="S265">
            <v>0</v>
          </cell>
          <cell r="T265">
            <v>0</v>
          </cell>
          <cell r="U265">
            <v>0</v>
          </cell>
        </row>
        <row r="324">
          <cell r="S324">
            <v>0</v>
          </cell>
          <cell r="T324">
            <v>0</v>
          </cell>
          <cell r="U324">
            <v>0</v>
          </cell>
        </row>
      </sheetData>
      <sheetData sheetId="5">
        <row r="25">
          <cell r="N25">
            <v>0</v>
          </cell>
          <cell r="O25">
            <v>0</v>
          </cell>
          <cell r="P25">
            <v>0</v>
          </cell>
        </row>
        <row r="100">
          <cell r="Q100">
            <v>83306.186055590952</v>
          </cell>
          <cell r="R100">
            <v>8424.0339103501301</v>
          </cell>
          <cell r="S100">
            <v>8744.3754083386448</v>
          </cell>
        </row>
        <row r="148">
          <cell r="Q148">
            <v>0</v>
          </cell>
          <cell r="R148">
            <v>0</v>
          </cell>
          <cell r="S148">
            <v>0</v>
          </cell>
        </row>
        <row r="190">
          <cell r="Q190">
            <v>4486.7010556759424</v>
          </cell>
          <cell r="R190">
            <v>436.39071320469162</v>
          </cell>
          <cell r="S190">
            <v>470</v>
          </cell>
        </row>
        <row r="217">
          <cell r="Q217">
            <v>0</v>
          </cell>
          <cell r="R217">
            <v>0</v>
          </cell>
          <cell r="S217">
            <v>0</v>
          </cell>
        </row>
        <row r="273">
          <cell r="Q273">
            <v>33066.977624673847</v>
          </cell>
          <cell r="R273">
            <v>4860.845710827055</v>
          </cell>
          <cell r="S273">
            <v>3424.0466437010773</v>
          </cell>
        </row>
        <row r="300">
          <cell r="Q300">
            <v>21606.590945945944</v>
          </cell>
          <cell r="R300">
            <v>3176.1688690540536</v>
          </cell>
          <cell r="S300">
            <v>2490.9886418918913</v>
          </cell>
        </row>
        <row r="302">
          <cell r="Q302">
            <v>0</v>
          </cell>
        </row>
        <row r="303">
          <cell r="Q303">
            <v>0</v>
          </cell>
        </row>
        <row r="304">
          <cell r="Q304">
            <v>0</v>
          </cell>
        </row>
        <row r="306">
          <cell r="R306">
            <v>0</v>
          </cell>
          <cell r="S306">
            <v>0</v>
          </cell>
        </row>
        <row r="362">
          <cell r="Q362">
            <v>21233.099136783399</v>
          </cell>
          <cell r="R362">
            <v>3121.26557310716</v>
          </cell>
          <cell r="S362">
            <v>775.22740887879945</v>
          </cell>
        </row>
        <row r="391">
          <cell r="Q391">
            <v>6101.6819750119976</v>
          </cell>
          <cell r="R391">
            <v>896.94725032676365</v>
          </cell>
          <cell r="S391">
            <v>490</v>
          </cell>
        </row>
        <row r="404">
          <cell r="O404">
            <v>900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550D3-E7B2-4F8C-A649-37E463A7A84E}">
  <dimension ref="A1:J351"/>
  <sheetViews>
    <sheetView tabSelected="1" workbookViewId="0">
      <selection sqref="A1:J1048576"/>
    </sheetView>
  </sheetViews>
  <sheetFormatPr defaultRowHeight="15" x14ac:dyDescent="0.25"/>
  <cols>
    <col min="1" max="1" width="11.42578125" style="7" customWidth="1"/>
    <col min="2" max="2" width="11.42578125" style="8" customWidth="1"/>
    <col min="3" max="3" width="3.85546875" style="9" customWidth="1"/>
    <col min="4" max="4" width="38.85546875" style="10" customWidth="1"/>
    <col min="5" max="5" width="14.7109375" style="11" bestFit="1" customWidth="1"/>
    <col min="6" max="6" width="14.42578125" style="11" customWidth="1"/>
    <col min="7" max="7" width="15" style="11" customWidth="1"/>
    <col min="8" max="9" width="7.140625" style="11" customWidth="1"/>
    <col min="10" max="10" width="52.28515625" style="9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5.75" thickBo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4" spans="1:10" ht="18" x14ac:dyDescent="0.25">
      <c r="A4" s="9"/>
      <c r="B4" s="12" t="s">
        <v>2</v>
      </c>
      <c r="C4" s="12"/>
      <c r="D4" s="12"/>
      <c r="E4" s="12"/>
      <c r="F4" s="12"/>
      <c r="G4" s="12"/>
      <c r="H4" s="12"/>
      <c r="I4" s="13"/>
      <c r="J4" s="14">
        <f ca="1">NOW()</f>
        <v>46282.321132870369</v>
      </c>
    </row>
    <row r="5" spans="1:10" ht="20.25" x14ac:dyDescent="0.3">
      <c r="A5" s="13"/>
      <c r="B5" s="9"/>
      <c r="D5" s="9"/>
      <c r="E5" s="9"/>
      <c r="F5" s="9"/>
      <c r="G5" s="15" t="s">
        <v>3</v>
      </c>
      <c r="I5" s="16"/>
    </row>
    <row r="6" spans="1:10" ht="18.75" thickBot="1" x14ac:dyDescent="0.3">
      <c r="D6" s="17" t="str">
        <f>[1]Indic.!A5</f>
        <v>2026/27</v>
      </c>
      <c r="G6" s="18"/>
    </row>
    <row r="7" spans="1:10" ht="18.75" thickBot="1" x14ac:dyDescent="0.3">
      <c r="A7" s="19" t="s">
        <v>4</v>
      </c>
      <c r="B7" s="20"/>
      <c r="C7" s="21" t="str">
        <f>[1]Indic.!A6</f>
        <v>TROWBRIDGE</v>
      </c>
      <c r="D7" s="21"/>
      <c r="E7" s="19" t="s">
        <v>5</v>
      </c>
      <c r="F7" s="22" t="str">
        <f>[1]Indic.!A7</f>
        <v>EA177</v>
      </c>
      <c r="G7" s="22"/>
      <c r="H7" s="23"/>
      <c r="I7" s="24"/>
      <c r="J7" s="25"/>
    </row>
    <row r="8" spans="1:10" x14ac:dyDescent="0.25">
      <c r="G8" s="26"/>
    </row>
    <row r="9" spans="1:10" x14ac:dyDescent="0.25">
      <c r="A9" s="27" t="s">
        <v>6</v>
      </c>
      <c r="B9" s="28" t="s">
        <v>7</v>
      </c>
      <c r="C9" s="28"/>
      <c r="D9" s="28" t="s">
        <v>8</v>
      </c>
      <c r="F9" s="29" t="s">
        <v>9</v>
      </c>
      <c r="H9" s="29"/>
      <c r="I9" s="29"/>
    </row>
    <row r="10" spans="1:10" x14ac:dyDescent="0.25">
      <c r="A10" s="30"/>
      <c r="B10" s="31" t="s">
        <v>10</v>
      </c>
      <c r="C10" s="31"/>
      <c r="D10" s="32"/>
      <c r="E10" s="33" t="s">
        <v>11</v>
      </c>
      <c r="F10" s="33" t="s">
        <v>12</v>
      </c>
      <c r="G10" s="33" t="s">
        <v>13</v>
      </c>
      <c r="H10" s="33"/>
      <c r="I10" s="33"/>
      <c r="J10" s="34"/>
    </row>
    <row r="11" spans="1:10" x14ac:dyDescent="0.25">
      <c r="A11" s="35" t="s">
        <v>14</v>
      </c>
      <c r="B11" s="36" t="s">
        <v>15</v>
      </c>
      <c r="C11" s="36"/>
      <c r="D11" s="37" t="s">
        <v>16</v>
      </c>
      <c r="E11" s="35" t="s">
        <v>17</v>
      </c>
      <c r="F11" s="38" t="s">
        <v>18</v>
      </c>
      <c r="G11" s="38" t="s">
        <v>19</v>
      </c>
      <c r="H11" s="39" t="s">
        <v>20</v>
      </c>
      <c r="I11" s="39" t="s">
        <v>21</v>
      </c>
      <c r="J11" s="36" t="s">
        <v>22</v>
      </c>
    </row>
    <row r="12" spans="1:10" x14ac:dyDescent="0.25">
      <c r="A12" s="40"/>
      <c r="B12" s="41" t="s">
        <v>23</v>
      </c>
      <c r="C12" s="41"/>
      <c r="D12" s="42"/>
      <c r="E12" s="43"/>
      <c r="F12" s="44" t="s">
        <v>23</v>
      </c>
      <c r="G12" s="43"/>
      <c r="H12" s="44"/>
      <c r="I12" s="44"/>
      <c r="J12" s="45"/>
    </row>
    <row r="13" spans="1:10" x14ac:dyDescent="0.25">
      <c r="A13" s="46"/>
      <c r="B13" s="47"/>
      <c r="C13" s="47"/>
      <c r="D13" s="48"/>
      <c r="E13" s="49"/>
      <c r="F13" s="50"/>
      <c r="G13" s="49"/>
      <c r="H13" s="51"/>
      <c r="I13" s="51"/>
      <c r="J13" s="52"/>
    </row>
    <row r="14" spans="1:10" x14ac:dyDescent="0.25">
      <c r="A14" s="53"/>
      <c r="B14" s="54"/>
      <c r="C14" s="55"/>
      <c r="D14" s="48" t="s">
        <v>24</v>
      </c>
      <c r="E14" s="56"/>
      <c r="F14" s="57"/>
      <c r="G14" s="56"/>
      <c r="H14" s="58"/>
      <c r="I14" s="59"/>
      <c r="J14" s="60"/>
    </row>
    <row r="15" spans="1:10" x14ac:dyDescent="0.25">
      <c r="A15" s="61" t="s">
        <v>25</v>
      </c>
      <c r="B15" s="62"/>
      <c r="C15" s="63"/>
      <c r="D15" s="64" t="s">
        <v>26</v>
      </c>
      <c r="E15" s="65">
        <v>456261.56</v>
      </c>
      <c r="F15" s="66">
        <v>479283.31741066667</v>
      </c>
      <c r="G15" s="67">
        <f>[1]Teach!AD214</f>
        <v>495462.9840773333</v>
      </c>
      <c r="H15" s="68"/>
      <c r="I15" s="68"/>
      <c r="J15" s="69"/>
    </row>
    <row r="16" spans="1:10" x14ac:dyDescent="0.25">
      <c r="A16" s="61" t="s">
        <v>27</v>
      </c>
      <c r="B16" s="62"/>
      <c r="C16" s="55"/>
      <c r="D16" s="64" t="s">
        <v>28</v>
      </c>
      <c r="E16" s="70">
        <v>130705.47</v>
      </c>
      <c r="F16" s="71">
        <v>137374.39543337919</v>
      </c>
      <c r="G16" s="72">
        <f>[1]Teach!AE214</f>
        <v>142014.72383337922</v>
      </c>
      <c r="H16" s="73"/>
      <c r="I16" s="73"/>
      <c r="J16" s="69"/>
    </row>
    <row r="17" spans="1:10" x14ac:dyDescent="0.25">
      <c r="A17" s="61" t="s">
        <v>29</v>
      </c>
      <c r="B17" s="62"/>
      <c r="C17" s="55"/>
      <c r="D17" s="64" t="s">
        <v>30</v>
      </c>
      <c r="E17" s="65">
        <v>61552.37</v>
      </c>
      <c r="F17" s="66">
        <v>63145.198111600002</v>
      </c>
      <c r="G17" s="67">
        <f>[1]Teach!AF214</f>
        <v>65572.148111599992</v>
      </c>
      <c r="H17" s="68"/>
      <c r="I17" s="68"/>
      <c r="J17" s="69"/>
    </row>
    <row r="18" spans="1:10" x14ac:dyDescent="0.25">
      <c r="A18" s="61" t="s">
        <v>31</v>
      </c>
      <c r="B18" s="62"/>
      <c r="C18" s="55"/>
      <c r="D18" s="64" t="s">
        <v>32</v>
      </c>
      <c r="E18" s="74">
        <v>0</v>
      </c>
      <c r="F18" s="75">
        <v>0</v>
      </c>
      <c r="G18" s="76">
        <v>0</v>
      </c>
      <c r="H18" s="68"/>
      <c r="I18" s="68"/>
      <c r="J18" s="69"/>
    </row>
    <row r="19" spans="1:10" x14ac:dyDescent="0.25">
      <c r="A19" s="77"/>
      <c r="B19" s="78"/>
      <c r="C19" s="79"/>
      <c r="D19" s="80" t="s">
        <v>33</v>
      </c>
      <c r="E19" s="81">
        <f>SUM(E15:E18)</f>
        <v>648519.4</v>
      </c>
      <c r="F19" s="82">
        <f>SUM(F15:F18)</f>
        <v>679802.91095564584</v>
      </c>
      <c r="G19" s="83">
        <f>SUM(G15:G18)</f>
        <v>703049.85602231254</v>
      </c>
      <c r="H19" s="84"/>
      <c r="I19" s="84"/>
      <c r="J19" s="85"/>
    </row>
    <row r="20" spans="1:10" x14ac:dyDescent="0.25">
      <c r="A20" s="46"/>
      <c r="B20" s="78"/>
      <c r="C20" s="79"/>
      <c r="D20" s="48"/>
      <c r="E20" s="81"/>
      <c r="F20" s="82"/>
      <c r="G20" s="83"/>
      <c r="H20" s="86"/>
      <c r="I20" s="86"/>
      <c r="J20" s="87"/>
    </row>
    <row r="21" spans="1:10" x14ac:dyDescent="0.25">
      <c r="A21" s="88"/>
      <c r="B21" s="89"/>
      <c r="C21" s="90"/>
      <c r="D21" s="48" t="s">
        <v>34</v>
      </c>
      <c r="E21" s="65"/>
      <c r="F21" s="66"/>
      <c r="G21" s="67"/>
      <c r="H21" s="91"/>
      <c r="I21" s="91"/>
      <c r="J21" s="69"/>
    </row>
    <row r="22" spans="1:10" x14ac:dyDescent="0.25">
      <c r="A22" s="88" t="s">
        <v>35</v>
      </c>
      <c r="B22" s="89"/>
      <c r="C22" s="92"/>
      <c r="D22" s="64" t="s">
        <v>26</v>
      </c>
      <c r="E22" s="74">
        <v>0</v>
      </c>
      <c r="F22" s="75">
        <v>0</v>
      </c>
      <c r="G22" s="76">
        <v>0</v>
      </c>
      <c r="H22" s="68"/>
      <c r="I22" s="68"/>
      <c r="J22" s="69"/>
    </row>
    <row r="23" spans="1:10" x14ac:dyDescent="0.25">
      <c r="A23" s="88" t="s">
        <v>36</v>
      </c>
      <c r="B23" s="89"/>
      <c r="C23" s="90"/>
      <c r="D23" s="64" t="s">
        <v>28</v>
      </c>
      <c r="E23" s="74">
        <v>0</v>
      </c>
      <c r="F23" s="75">
        <v>0</v>
      </c>
      <c r="G23" s="76">
        <v>0</v>
      </c>
      <c r="H23" s="68"/>
      <c r="I23" s="68"/>
      <c r="J23" s="69"/>
    </row>
    <row r="24" spans="1:10" x14ac:dyDescent="0.25">
      <c r="A24" s="88" t="s">
        <v>37</v>
      </c>
      <c r="B24" s="89"/>
      <c r="C24" s="90"/>
      <c r="D24" s="64" t="s">
        <v>30</v>
      </c>
      <c r="E24" s="74">
        <v>0</v>
      </c>
      <c r="F24" s="75">
        <v>0</v>
      </c>
      <c r="G24" s="76">
        <v>0</v>
      </c>
      <c r="H24" s="68"/>
      <c r="I24" s="68"/>
      <c r="J24" s="69"/>
    </row>
    <row r="25" spans="1:10" x14ac:dyDescent="0.25">
      <c r="A25" s="88" t="s">
        <v>38</v>
      </c>
      <c r="B25" s="89"/>
      <c r="C25" s="90"/>
      <c r="D25" s="64" t="s">
        <v>32</v>
      </c>
      <c r="E25" s="74">
        <v>0</v>
      </c>
      <c r="F25" s="75">
        <v>0</v>
      </c>
      <c r="G25" s="76">
        <v>0</v>
      </c>
      <c r="H25" s="68"/>
      <c r="I25" s="68"/>
      <c r="J25" s="69"/>
    </row>
    <row r="26" spans="1:10" x14ac:dyDescent="0.25">
      <c r="A26" s="77"/>
      <c r="B26" s="78"/>
      <c r="C26" s="79"/>
      <c r="D26" s="80" t="s">
        <v>33</v>
      </c>
      <c r="E26" s="81">
        <f>SUM(E22:E25)</f>
        <v>0</v>
      </c>
      <c r="F26" s="82">
        <f>SUM(F22:F25)</f>
        <v>0</v>
      </c>
      <c r="G26" s="83">
        <f>SUM(G22:G25)</f>
        <v>0</v>
      </c>
      <c r="H26" s="84"/>
      <c r="I26" s="84"/>
      <c r="J26" s="85"/>
    </row>
    <row r="27" spans="1:10" x14ac:dyDescent="0.25">
      <c r="A27" s="46"/>
      <c r="B27" s="78"/>
      <c r="C27" s="79"/>
      <c r="D27" s="48"/>
      <c r="E27" s="81"/>
      <c r="F27" s="82"/>
      <c r="G27" s="83"/>
      <c r="H27" s="86"/>
      <c r="I27" s="86"/>
      <c r="J27" s="87"/>
    </row>
    <row r="28" spans="1:10" x14ac:dyDescent="0.25">
      <c r="A28" s="61"/>
      <c r="B28" s="62"/>
      <c r="C28" s="55"/>
      <c r="D28" s="48" t="s">
        <v>39</v>
      </c>
      <c r="E28" s="65"/>
      <c r="F28" s="66"/>
      <c r="G28" s="67"/>
      <c r="H28" s="91"/>
      <c r="I28" s="91"/>
      <c r="J28" s="69"/>
    </row>
    <row r="29" spans="1:10" x14ac:dyDescent="0.25">
      <c r="A29" s="61" t="s">
        <v>40</v>
      </c>
      <c r="B29" s="62"/>
      <c r="C29" s="63"/>
      <c r="D29" s="64" t="s">
        <v>41</v>
      </c>
      <c r="E29" s="74">
        <v>0</v>
      </c>
      <c r="F29" s="75">
        <v>0</v>
      </c>
      <c r="G29" s="76">
        <v>0</v>
      </c>
      <c r="H29" s="68"/>
      <c r="I29" s="68"/>
      <c r="J29" s="69"/>
    </row>
    <row r="30" spans="1:10" x14ac:dyDescent="0.25">
      <c r="A30" s="61" t="s">
        <v>42</v>
      </c>
      <c r="B30" s="62"/>
      <c r="C30" s="55"/>
      <c r="D30" s="64" t="s">
        <v>43</v>
      </c>
      <c r="E30" s="74">
        <v>0</v>
      </c>
      <c r="F30" s="75">
        <v>0</v>
      </c>
      <c r="G30" s="76">
        <v>0</v>
      </c>
      <c r="H30" s="68"/>
      <c r="I30" s="68"/>
      <c r="J30" s="69"/>
    </row>
    <row r="31" spans="1:10" x14ac:dyDescent="0.25">
      <c r="A31" s="61" t="s">
        <v>44</v>
      </c>
      <c r="B31" s="62"/>
      <c r="C31" s="55"/>
      <c r="D31" s="64" t="s">
        <v>45</v>
      </c>
      <c r="E31" s="74">
        <v>0</v>
      </c>
      <c r="F31" s="75">
        <v>0</v>
      </c>
      <c r="G31" s="76">
        <v>0</v>
      </c>
      <c r="H31" s="68"/>
      <c r="I31" s="68"/>
      <c r="J31" s="69"/>
    </row>
    <row r="32" spans="1:10" x14ac:dyDescent="0.25">
      <c r="A32" s="61" t="s">
        <v>46</v>
      </c>
      <c r="B32" s="62"/>
      <c r="C32" s="55"/>
      <c r="D32" s="64" t="s">
        <v>47</v>
      </c>
      <c r="E32" s="74">
        <v>0</v>
      </c>
      <c r="F32" s="75">
        <v>0</v>
      </c>
      <c r="G32" s="76">
        <v>0</v>
      </c>
      <c r="H32" s="68"/>
      <c r="I32" s="68"/>
      <c r="J32" s="69"/>
    </row>
    <row r="33" spans="1:10" x14ac:dyDescent="0.25">
      <c r="A33" s="77"/>
      <c r="B33" s="78"/>
      <c r="C33" s="79"/>
      <c r="D33" s="80" t="s">
        <v>33</v>
      </c>
      <c r="E33" s="81">
        <f>SUM(E29:E32)</f>
        <v>0</v>
      </c>
      <c r="F33" s="82">
        <f>SUM(F29:F32)</f>
        <v>0</v>
      </c>
      <c r="G33" s="83">
        <f>SUM(G29:G32)</f>
        <v>0</v>
      </c>
      <c r="H33" s="84"/>
      <c r="I33" s="84"/>
      <c r="J33" s="85"/>
    </row>
    <row r="34" spans="1:10" x14ac:dyDescent="0.25">
      <c r="A34" s="77"/>
      <c r="B34" s="78"/>
      <c r="C34" s="79"/>
      <c r="D34" s="80"/>
      <c r="E34" s="81"/>
      <c r="F34" s="82"/>
      <c r="G34" s="83"/>
      <c r="H34" s="84"/>
      <c r="I34" s="84"/>
      <c r="J34" s="85"/>
    </row>
    <row r="35" spans="1:10" x14ac:dyDescent="0.25">
      <c r="A35" s="61"/>
      <c r="B35" s="62"/>
      <c r="C35" s="55"/>
      <c r="D35" s="93" t="s">
        <v>48</v>
      </c>
      <c r="E35" s="65"/>
      <c r="F35" s="66"/>
      <c r="G35" s="67"/>
      <c r="H35" s="91"/>
      <c r="I35" s="91"/>
      <c r="J35" s="69"/>
    </row>
    <row r="36" spans="1:10" x14ac:dyDescent="0.25">
      <c r="A36" s="61" t="s">
        <v>49</v>
      </c>
      <c r="B36" s="62"/>
      <c r="C36" s="55"/>
      <c r="D36" s="64" t="s">
        <v>26</v>
      </c>
      <c r="E36" s="65">
        <v>0</v>
      </c>
      <c r="F36" s="75">
        <v>0</v>
      </c>
      <c r="G36" s="67">
        <f>'[1]Sp Teach'!AC64</f>
        <v>0</v>
      </c>
      <c r="H36" s="68"/>
      <c r="I36" s="68"/>
      <c r="J36" s="69"/>
    </row>
    <row r="37" spans="1:10" x14ac:dyDescent="0.25">
      <c r="A37" s="61" t="s">
        <v>50</v>
      </c>
      <c r="B37" s="62"/>
      <c r="C37" s="55"/>
      <c r="D37" s="64" t="s">
        <v>28</v>
      </c>
      <c r="E37" s="65">
        <v>0</v>
      </c>
      <c r="F37" s="75">
        <v>0</v>
      </c>
      <c r="G37" s="67">
        <f>'[1]Sp Teach'!AD64</f>
        <v>0</v>
      </c>
      <c r="H37" s="68"/>
      <c r="I37" s="68"/>
      <c r="J37" s="69"/>
    </row>
    <row r="38" spans="1:10" x14ac:dyDescent="0.25">
      <c r="A38" s="61" t="s">
        <v>51</v>
      </c>
      <c r="B38" s="62"/>
      <c r="C38" s="55"/>
      <c r="D38" s="64" t="s">
        <v>30</v>
      </c>
      <c r="E38" s="65">
        <v>0</v>
      </c>
      <c r="F38" s="75">
        <v>0</v>
      </c>
      <c r="G38" s="67">
        <f>'[1]Sp Teach'!AE64</f>
        <v>0</v>
      </c>
      <c r="H38" s="68"/>
      <c r="I38" s="68"/>
      <c r="J38" s="69"/>
    </row>
    <row r="39" spans="1:10" x14ac:dyDescent="0.25">
      <c r="A39" s="61" t="s">
        <v>52</v>
      </c>
      <c r="B39" s="62"/>
      <c r="C39" s="55"/>
      <c r="D39" s="64" t="s">
        <v>32</v>
      </c>
      <c r="E39" s="74">
        <v>0</v>
      </c>
      <c r="F39" s="75">
        <v>0</v>
      </c>
      <c r="G39" s="76">
        <v>0</v>
      </c>
      <c r="H39" s="68"/>
      <c r="I39" s="68"/>
      <c r="J39" s="69"/>
    </row>
    <row r="40" spans="1:10" x14ac:dyDescent="0.25">
      <c r="A40" s="77"/>
      <c r="B40" s="78"/>
      <c r="C40" s="79"/>
      <c r="D40" s="80" t="s">
        <v>33</v>
      </c>
      <c r="E40" s="81">
        <f>SUM(E36:E39)</f>
        <v>0</v>
      </c>
      <c r="F40" s="82">
        <f>SUM(F36:F39)</f>
        <v>0</v>
      </c>
      <c r="G40" s="83">
        <f>SUM(G36:G39)</f>
        <v>0</v>
      </c>
      <c r="H40" s="84"/>
      <c r="I40" s="84"/>
      <c r="J40" s="94"/>
    </row>
    <row r="41" spans="1:10" x14ac:dyDescent="0.25">
      <c r="A41" s="46"/>
      <c r="B41" s="78"/>
      <c r="C41" s="79"/>
      <c r="D41" s="48"/>
      <c r="E41" s="81"/>
      <c r="F41" s="82"/>
      <c r="G41" s="83"/>
      <c r="H41" s="86"/>
      <c r="I41" s="86"/>
      <c r="J41" s="69"/>
    </row>
    <row r="42" spans="1:10" x14ac:dyDescent="0.25">
      <c r="A42" s="61"/>
      <c r="B42" s="62"/>
      <c r="C42" s="55"/>
      <c r="D42" s="93" t="s">
        <v>53</v>
      </c>
      <c r="E42" s="65"/>
      <c r="F42" s="66"/>
      <c r="G42" s="67"/>
      <c r="H42" s="91"/>
      <c r="I42" s="91"/>
      <c r="J42" s="69"/>
    </row>
    <row r="43" spans="1:10" x14ac:dyDescent="0.25">
      <c r="A43" s="61" t="s">
        <v>54</v>
      </c>
      <c r="B43" s="62"/>
      <c r="C43" s="55"/>
      <c r="D43" s="64" t="s">
        <v>26</v>
      </c>
      <c r="E43" s="65">
        <v>0</v>
      </c>
      <c r="F43" s="75">
        <v>0</v>
      </c>
      <c r="G43" s="67">
        <f>'[1]Sp Teach'!AC113</f>
        <v>0</v>
      </c>
      <c r="H43" s="68"/>
      <c r="I43" s="68"/>
      <c r="J43" s="69"/>
    </row>
    <row r="44" spans="1:10" x14ac:dyDescent="0.25">
      <c r="A44" s="61" t="s">
        <v>55</v>
      </c>
      <c r="B44" s="62"/>
      <c r="C44" s="55"/>
      <c r="D44" s="64" t="s">
        <v>28</v>
      </c>
      <c r="E44" s="65">
        <v>0</v>
      </c>
      <c r="F44" s="75">
        <v>0</v>
      </c>
      <c r="G44" s="67">
        <f>'[1]Sp Teach'!AD113</f>
        <v>0</v>
      </c>
      <c r="H44" s="68"/>
      <c r="I44" s="68"/>
      <c r="J44" s="69"/>
    </row>
    <row r="45" spans="1:10" x14ac:dyDescent="0.25">
      <c r="A45" s="61" t="s">
        <v>56</v>
      </c>
      <c r="B45" s="62"/>
      <c r="C45" s="55"/>
      <c r="D45" s="64" t="s">
        <v>30</v>
      </c>
      <c r="E45" s="65">
        <v>0</v>
      </c>
      <c r="F45" s="75">
        <v>0</v>
      </c>
      <c r="G45" s="67">
        <f>'[1]Sp Teach'!AE113</f>
        <v>0</v>
      </c>
      <c r="H45" s="68"/>
      <c r="I45" s="68"/>
      <c r="J45" s="69"/>
    </row>
    <row r="46" spans="1:10" x14ac:dyDescent="0.25">
      <c r="A46" s="61" t="s">
        <v>57</v>
      </c>
      <c r="B46" s="62"/>
      <c r="C46" s="55"/>
      <c r="D46" s="64" t="s">
        <v>32</v>
      </c>
      <c r="E46" s="74">
        <v>0</v>
      </c>
      <c r="F46" s="75">
        <v>0</v>
      </c>
      <c r="G46" s="76">
        <v>0</v>
      </c>
      <c r="H46" s="68"/>
      <c r="I46" s="68"/>
      <c r="J46" s="69"/>
    </row>
    <row r="47" spans="1:10" x14ac:dyDescent="0.25">
      <c r="A47" s="77"/>
      <c r="B47" s="78"/>
      <c r="C47" s="79"/>
      <c r="D47" s="80" t="s">
        <v>33</v>
      </c>
      <c r="E47" s="81">
        <f>SUM(E43:E46)</f>
        <v>0</v>
      </c>
      <c r="F47" s="82">
        <f>SUM(F43:F46)</f>
        <v>0</v>
      </c>
      <c r="G47" s="83">
        <f>SUM(G43:G46)</f>
        <v>0</v>
      </c>
      <c r="H47" s="84"/>
      <c r="I47" s="84"/>
      <c r="J47" s="94"/>
    </row>
    <row r="48" spans="1:10" x14ac:dyDescent="0.25">
      <c r="A48" s="46"/>
      <c r="B48" s="78"/>
      <c r="C48" s="79"/>
      <c r="D48" s="95"/>
      <c r="E48" s="81"/>
      <c r="F48" s="82"/>
      <c r="G48" s="83"/>
      <c r="H48" s="86"/>
      <c r="I48" s="86"/>
      <c r="J48" s="69"/>
    </row>
    <row r="49" spans="1:10" x14ac:dyDescent="0.25">
      <c r="A49" s="61"/>
      <c r="B49" s="62"/>
      <c r="C49" s="55"/>
      <c r="D49" s="48" t="s">
        <v>58</v>
      </c>
      <c r="E49" s="65"/>
      <c r="F49" s="66"/>
      <c r="G49" s="67"/>
      <c r="H49" s="91"/>
      <c r="I49" s="91"/>
      <c r="J49" s="69"/>
    </row>
    <row r="50" spans="1:10" x14ac:dyDescent="0.25">
      <c r="A50" s="61" t="s">
        <v>59</v>
      </c>
      <c r="B50" s="62"/>
      <c r="C50" s="55"/>
      <c r="D50" s="64" t="s">
        <v>26</v>
      </c>
      <c r="E50" s="65">
        <v>0</v>
      </c>
      <c r="F50" s="75">
        <v>0</v>
      </c>
      <c r="G50" s="67">
        <f>'[1]NT Supp1'!N25</f>
        <v>0</v>
      </c>
      <c r="H50" s="68"/>
      <c r="I50" s="68"/>
      <c r="J50" s="69"/>
    </row>
    <row r="51" spans="1:10" x14ac:dyDescent="0.25">
      <c r="A51" s="61" t="s">
        <v>60</v>
      </c>
      <c r="B51" s="62"/>
      <c r="C51" s="55"/>
      <c r="D51" s="64" t="s">
        <v>28</v>
      </c>
      <c r="E51" s="65">
        <v>0</v>
      </c>
      <c r="F51" s="75">
        <v>0</v>
      </c>
      <c r="G51" s="67">
        <f>'[1]NT Supp1'!O25</f>
        <v>0</v>
      </c>
      <c r="H51" s="68"/>
      <c r="I51" s="68"/>
      <c r="J51" s="69"/>
    </row>
    <row r="52" spans="1:10" x14ac:dyDescent="0.25">
      <c r="A52" s="61" t="s">
        <v>61</v>
      </c>
      <c r="B52" s="62"/>
      <c r="C52" s="55"/>
      <c r="D52" s="64" t="s">
        <v>30</v>
      </c>
      <c r="E52" s="65">
        <v>0</v>
      </c>
      <c r="F52" s="75">
        <v>0</v>
      </c>
      <c r="G52" s="67">
        <f>'[1]NT Supp1'!P25</f>
        <v>0</v>
      </c>
      <c r="H52" s="68"/>
      <c r="I52" s="68"/>
      <c r="J52" s="69"/>
    </row>
    <row r="53" spans="1:10" x14ac:dyDescent="0.25">
      <c r="A53" s="61" t="s">
        <v>62</v>
      </c>
      <c r="B53" s="62"/>
      <c r="C53" s="55"/>
      <c r="D53" s="64" t="s">
        <v>32</v>
      </c>
      <c r="E53" s="74">
        <v>0</v>
      </c>
      <c r="F53" s="75">
        <v>0</v>
      </c>
      <c r="G53" s="76">
        <v>0</v>
      </c>
      <c r="H53" s="68"/>
      <c r="I53" s="68"/>
      <c r="J53" s="69"/>
    </row>
    <row r="54" spans="1:10" x14ac:dyDescent="0.25">
      <c r="A54" s="77"/>
      <c r="B54" s="78"/>
      <c r="C54" s="79"/>
      <c r="D54" s="80" t="s">
        <v>33</v>
      </c>
      <c r="E54" s="81">
        <f>SUM(E50:E53)</f>
        <v>0</v>
      </c>
      <c r="F54" s="82">
        <f>SUM(F50:F53)</f>
        <v>0</v>
      </c>
      <c r="G54" s="83">
        <f>SUM(G50:G53)</f>
        <v>0</v>
      </c>
      <c r="H54" s="84"/>
      <c r="I54" s="84"/>
      <c r="J54" s="94"/>
    </row>
    <row r="55" spans="1:10" x14ac:dyDescent="0.25">
      <c r="A55" s="46"/>
      <c r="B55" s="78"/>
      <c r="C55" s="79"/>
      <c r="D55" s="95"/>
      <c r="E55" s="81"/>
      <c r="F55" s="82"/>
      <c r="G55" s="83"/>
      <c r="H55" s="86"/>
      <c r="I55" s="86"/>
      <c r="J55" s="69"/>
    </row>
    <row r="56" spans="1:10" x14ac:dyDescent="0.25">
      <c r="A56" s="61"/>
      <c r="B56" s="62"/>
      <c r="C56" s="55"/>
      <c r="D56" s="48" t="s">
        <v>63</v>
      </c>
      <c r="E56" s="65"/>
      <c r="F56" s="66"/>
      <c r="G56" s="67"/>
      <c r="H56" s="91"/>
      <c r="I56" s="91"/>
      <c r="J56" s="69"/>
    </row>
    <row r="57" spans="1:10" x14ac:dyDescent="0.25">
      <c r="A57" s="61" t="s">
        <v>64</v>
      </c>
      <c r="B57" s="62"/>
      <c r="C57" s="55"/>
      <c r="D57" s="64" t="s">
        <v>26</v>
      </c>
      <c r="E57" s="65">
        <v>0</v>
      </c>
      <c r="F57" s="75">
        <v>0</v>
      </c>
      <c r="G57" s="67">
        <f>'[1]Sp Supp'!S83</f>
        <v>0</v>
      </c>
      <c r="H57" s="68"/>
      <c r="I57" s="68"/>
      <c r="J57" s="69"/>
    </row>
    <row r="58" spans="1:10" x14ac:dyDescent="0.25">
      <c r="A58" s="61" t="s">
        <v>65</v>
      </c>
      <c r="B58" s="62"/>
      <c r="C58" s="55"/>
      <c r="D58" s="64" t="s">
        <v>28</v>
      </c>
      <c r="E58" s="65">
        <v>0</v>
      </c>
      <c r="F58" s="75">
        <v>0</v>
      </c>
      <c r="G58" s="67">
        <f>'[1]Sp Supp'!T83</f>
        <v>0</v>
      </c>
      <c r="H58" s="68"/>
      <c r="I58" s="68"/>
      <c r="J58" s="69"/>
    </row>
    <row r="59" spans="1:10" x14ac:dyDescent="0.25">
      <c r="A59" s="61" t="s">
        <v>66</v>
      </c>
      <c r="B59" s="62"/>
      <c r="C59" s="55"/>
      <c r="D59" s="64" t="s">
        <v>30</v>
      </c>
      <c r="E59" s="65">
        <v>0</v>
      </c>
      <c r="F59" s="75">
        <v>0</v>
      </c>
      <c r="G59" s="67">
        <f>'[1]Sp Supp'!U83</f>
        <v>0</v>
      </c>
      <c r="H59" s="68"/>
      <c r="I59" s="68"/>
      <c r="J59" s="69"/>
    </row>
    <row r="60" spans="1:10" x14ac:dyDescent="0.25">
      <c r="A60" s="61" t="s">
        <v>67</v>
      </c>
      <c r="B60" s="62"/>
      <c r="C60" s="55"/>
      <c r="D60" s="64" t="s">
        <v>32</v>
      </c>
      <c r="E60" s="74">
        <v>0</v>
      </c>
      <c r="F60" s="75">
        <v>0</v>
      </c>
      <c r="G60" s="76">
        <v>0</v>
      </c>
      <c r="H60" s="68"/>
      <c r="I60" s="68"/>
      <c r="J60" s="69"/>
    </row>
    <row r="61" spans="1:10" x14ac:dyDescent="0.25">
      <c r="A61" s="77"/>
      <c r="B61" s="78"/>
      <c r="C61" s="79"/>
      <c r="D61" s="80" t="s">
        <v>33</v>
      </c>
      <c r="E61" s="81">
        <f>SUM(E57:E60)</f>
        <v>0</v>
      </c>
      <c r="F61" s="82">
        <f>SUM(F57:F60)</f>
        <v>0</v>
      </c>
      <c r="G61" s="83">
        <f>SUM(G57:G60)</f>
        <v>0</v>
      </c>
      <c r="H61" s="84"/>
      <c r="I61" s="84"/>
      <c r="J61" s="94"/>
    </row>
    <row r="62" spans="1:10" x14ac:dyDescent="0.25">
      <c r="A62" s="46"/>
      <c r="B62" s="78"/>
      <c r="C62" s="79"/>
      <c r="D62" s="64"/>
      <c r="E62" s="81"/>
      <c r="F62" s="82"/>
      <c r="G62" s="83"/>
      <c r="H62" s="86"/>
      <c r="I62" s="86"/>
      <c r="J62" s="69"/>
    </row>
    <row r="63" spans="1:10" x14ac:dyDescent="0.25">
      <c r="A63" s="61"/>
      <c r="B63" s="62"/>
      <c r="C63" s="55"/>
      <c r="D63" s="48" t="s">
        <v>68</v>
      </c>
      <c r="E63" s="65"/>
      <c r="F63" s="66"/>
      <c r="G63" s="67"/>
      <c r="H63" s="91"/>
      <c r="I63" s="91"/>
      <c r="J63" s="69"/>
    </row>
    <row r="64" spans="1:10" x14ac:dyDescent="0.25">
      <c r="A64" s="61" t="s">
        <v>69</v>
      </c>
      <c r="B64" s="62"/>
      <c r="C64" s="55"/>
      <c r="D64" s="64" t="s">
        <v>26</v>
      </c>
      <c r="E64" s="74">
        <v>87015.01</v>
      </c>
      <c r="F64" s="75">
        <v>80191.781454687967</v>
      </c>
      <c r="G64" s="76">
        <f>'[1]NT Supp1'!Q100</f>
        <v>83306.186055590952</v>
      </c>
      <c r="H64" s="68"/>
      <c r="I64" s="68"/>
      <c r="J64" s="69"/>
    </row>
    <row r="65" spans="1:10" x14ac:dyDescent="0.25">
      <c r="A65" s="61" t="s">
        <v>70</v>
      </c>
      <c r="B65" s="62"/>
      <c r="C65" s="55"/>
      <c r="D65" s="64" t="s">
        <v>28</v>
      </c>
      <c r="E65" s="74">
        <v>12156.19</v>
      </c>
      <c r="F65" s="75">
        <v>11788.191873839127</v>
      </c>
      <c r="G65" s="76">
        <f>'[1]NT Supp1'!R100</f>
        <v>8424.0339103501301</v>
      </c>
      <c r="H65" s="68"/>
      <c r="I65" s="68"/>
      <c r="J65" s="69"/>
    </row>
    <row r="66" spans="1:10" x14ac:dyDescent="0.25">
      <c r="A66" s="61" t="s">
        <v>71</v>
      </c>
      <c r="B66" s="62"/>
      <c r="C66" s="55"/>
      <c r="D66" s="64" t="s">
        <v>30</v>
      </c>
      <c r="E66" s="74">
        <v>10108.98</v>
      </c>
      <c r="F66" s="75">
        <v>8277.2147182031931</v>
      </c>
      <c r="G66" s="76">
        <f>'[1]NT Supp1'!S100</f>
        <v>8744.3754083386448</v>
      </c>
      <c r="H66" s="68"/>
      <c r="I66" s="68"/>
      <c r="J66" s="69"/>
    </row>
    <row r="67" spans="1:10" x14ac:dyDescent="0.25">
      <c r="A67" s="61" t="s">
        <v>72</v>
      </c>
      <c r="B67" s="62"/>
      <c r="C67" s="55"/>
      <c r="D67" s="64" t="s">
        <v>32</v>
      </c>
      <c r="E67" s="74">
        <v>885.23</v>
      </c>
      <c r="F67" s="75">
        <v>0</v>
      </c>
      <c r="G67" s="76">
        <v>0</v>
      </c>
      <c r="H67" s="68"/>
      <c r="I67" s="68"/>
      <c r="J67" s="69"/>
    </row>
    <row r="68" spans="1:10" x14ac:dyDescent="0.25">
      <c r="A68" s="77"/>
      <c r="B68" s="78"/>
      <c r="C68" s="79"/>
      <c r="D68" s="80" t="s">
        <v>33</v>
      </c>
      <c r="E68" s="81">
        <f>SUM(E64:E67)</f>
        <v>110165.40999999999</v>
      </c>
      <c r="F68" s="82">
        <f>SUM(F64:F67)</f>
        <v>100257.18804673028</v>
      </c>
      <c r="G68" s="83">
        <f>SUM(G64:G67)</f>
        <v>100474.59537427973</v>
      </c>
      <c r="H68" s="84"/>
      <c r="I68" s="84"/>
      <c r="J68" s="94"/>
    </row>
    <row r="69" spans="1:10" x14ac:dyDescent="0.25">
      <c r="A69" s="46"/>
      <c r="B69" s="78"/>
      <c r="C69" s="79"/>
      <c r="D69" s="95"/>
      <c r="E69" s="81"/>
      <c r="F69" s="82"/>
      <c r="G69" s="83"/>
      <c r="H69" s="86"/>
      <c r="I69" s="86"/>
      <c r="J69" s="69"/>
    </row>
    <row r="70" spans="1:10" x14ac:dyDescent="0.25">
      <c r="A70" s="61"/>
      <c r="B70" s="78"/>
      <c r="C70" s="79"/>
      <c r="D70" s="93" t="s">
        <v>73</v>
      </c>
      <c r="E70" s="81"/>
      <c r="F70" s="82"/>
      <c r="G70" s="83"/>
      <c r="H70" s="86"/>
      <c r="I70" s="86"/>
      <c r="J70" s="87"/>
    </row>
    <row r="71" spans="1:10" x14ac:dyDescent="0.25">
      <c r="A71" s="96" t="s">
        <v>74</v>
      </c>
      <c r="B71" s="62"/>
      <c r="C71" s="63"/>
      <c r="D71" s="64" t="s">
        <v>26</v>
      </c>
      <c r="E71" s="65">
        <v>0</v>
      </c>
      <c r="F71" s="75">
        <v>0</v>
      </c>
      <c r="G71" s="67">
        <f>'[1]Sp Supp'!S265</f>
        <v>0</v>
      </c>
      <c r="H71" s="68"/>
      <c r="I71" s="68"/>
      <c r="J71" s="97"/>
    </row>
    <row r="72" spans="1:10" x14ac:dyDescent="0.25">
      <c r="A72" s="96" t="s">
        <v>75</v>
      </c>
      <c r="B72" s="62"/>
      <c r="C72" s="98"/>
      <c r="D72" s="64" t="s">
        <v>28</v>
      </c>
      <c r="E72" s="65">
        <v>0</v>
      </c>
      <c r="F72" s="75">
        <v>0</v>
      </c>
      <c r="G72" s="67">
        <f>'[1]Sp Supp'!T265</f>
        <v>0</v>
      </c>
      <c r="H72" s="68"/>
      <c r="I72" s="68"/>
      <c r="J72" s="87"/>
    </row>
    <row r="73" spans="1:10" x14ac:dyDescent="0.25">
      <c r="A73" s="96" t="s">
        <v>76</v>
      </c>
      <c r="B73" s="62"/>
      <c r="C73" s="98"/>
      <c r="D73" s="64" t="s">
        <v>30</v>
      </c>
      <c r="E73" s="65">
        <v>0</v>
      </c>
      <c r="F73" s="75">
        <v>0</v>
      </c>
      <c r="G73" s="67">
        <f>'[1]Sp Supp'!U265</f>
        <v>0</v>
      </c>
      <c r="H73" s="68"/>
      <c r="I73" s="68"/>
      <c r="J73" s="87"/>
    </row>
    <row r="74" spans="1:10" x14ac:dyDescent="0.25">
      <c r="A74" s="96" t="s">
        <v>77</v>
      </c>
      <c r="B74" s="62"/>
      <c r="C74" s="98"/>
      <c r="D74" s="64" t="s">
        <v>32</v>
      </c>
      <c r="E74" s="74">
        <v>0</v>
      </c>
      <c r="F74" s="75">
        <v>0</v>
      </c>
      <c r="G74" s="76">
        <v>0</v>
      </c>
      <c r="H74" s="68"/>
      <c r="I74" s="68"/>
      <c r="J74" s="87"/>
    </row>
    <row r="75" spans="1:10" x14ac:dyDescent="0.25">
      <c r="A75" s="77"/>
      <c r="B75" s="78"/>
      <c r="C75" s="79"/>
      <c r="D75" s="80" t="s">
        <v>33</v>
      </c>
      <c r="E75" s="81">
        <f>SUM(E71:E74)</f>
        <v>0</v>
      </c>
      <c r="F75" s="82">
        <f>SUM(F71:F74)</f>
        <v>0</v>
      </c>
      <c r="G75" s="83">
        <f>SUM(G71:G74)</f>
        <v>0</v>
      </c>
      <c r="H75" s="84"/>
      <c r="I75" s="84"/>
      <c r="J75" s="85"/>
    </row>
    <row r="76" spans="1:10" x14ac:dyDescent="0.25">
      <c r="A76" s="61"/>
      <c r="B76" s="62"/>
      <c r="C76" s="52"/>
      <c r="D76" s="64"/>
      <c r="E76" s="65"/>
      <c r="F76" s="66"/>
      <c r="G76" s="67"/>
      <c r="H76" s="99"/>
      <c r="I76" s="99"/>
      <c r="J76" s="69"/>
    </row>
    <row r="77" spans="1:10" x14ac:dyDescent="0.25">
      <c r="A77" s="61"/>
      <c r="B77" s="78"/>
      <c r="C77" s="79"/>
      <c r="D77" s="48" t="s">
        <v>78</v>
      </c>
      <c r="E77" s="81"/>
      <c r="F77" s="82"/>
      <c r="G77" s="83"/>
      <c r="H77" s="100"/>
      <c r="I77" s="100"/>
      <c r="J77" s="85"/>
    </row>
    <row r="78" spans="1:10" x14ac:dyDescent="0.25">
      <c r="A78" s="96" t="s">
        <v>79</v>
      </c>
      <c r="B78" s="62"/>
      <c r="C78" s="63"/>
      <c r="D78" s="64" t="s">
        <v>26</v>
      </c>
      <c r="E78" s="65">
        <v>0</v>
      </c>
      <c r="F78" s="75">
        <v>0</v>
      </c>
      <c r="G78" s="67">
        <f>'[1]Sp Supp'!S324</f>
        <v>0</v>
      </c>
      <c r="H78" s="100"/>
      <c r="I78" s="100"/>
      <c r="J78" s="85"/>
    </row>
    <row r="79" spans="1:10" x14ac:dyDescent="0.25">
      <c r="A79" s="96" t="s">
        <v>80</v>
      </c>
      <c r="B79" s="62"/>
      <c r="C79" s="98"/>
      <c r="D79" s="64" t="s">
        <v>28</v>
      </c>
      <c r="E79" s="65">
        <v>0</v>
      </c>
      <c r="F79" s="75">
        <v>0</v>
      </c>
      <c r="G79" s="67">
        <f>'[1]Sp Supp'!T324</f>
        <v>0</v>
      </c>
      <c r="H79" s="100"/>
      <c r="I79" s="100"/>
      <c r="J79" s="85"/>
    </row>
    <row r="80" spans="1:10" x14ac:dyDescent="0.25">
      <c r="A80" s="96" t="s">
        <v>81</v>
      </c>
      <c r="B80" s="62"/>
      <c r="C80" s="98"/>
      <c r="D80" s="64" t="s">
        <v>30</v>
      </c>
      <c r="E80" s="65">
        <v>0</v>
      </c>
      <c r="F80" s="75">
        <v>0</v>
      </c>
      <c r="G80" s="67">
        <f>'[1]Sp Supp'!U324</f>
        <v>0</v>
      </c>
      <c r="H80" s="100"/>
      <c r="I80" s="100"/>
      <c r="J80" s="85"/>
    </row>
    <row r="81" spans="1:10" x14ac:dyDescent="0.25">
      <c r="A81" s="96" t="s">
        <v>82</v>
      </c>
      <c r="B81" s="62"/>
      <c r="C81" s="98"/>
      <c r="D81" s="64" t="s">
        <v>32</v>
      </c>
      <c r="E81" s="74">
        <v>0</v>
      </c>
      <c r="F81" s="75">
        <v>0</v>
      </c>
      <c r="G81" s="76">
        <v>0</v>
      </c>
      <c r="H81" s="100"/>
      <c r="I81" s="100"/>
      <c r="J81" s="85"/>
    </row>
    <row r="82" spans="1:10" x14ac:dyDescent="0.25">
      <c r="A82" s="77"/>
      <c r="B82" s="78"/>
      <c r="C82" s="79"/>
      <c r="D82" s="80" t="s">
        <v>33</v>
      </c>
      <c r="E82" s="81">
        <f>SUM(E78:E81)</f>
        <v>0</v>
      </c>
      <c r="F82" s="82">
        <f>SUM(F78:F81)</f>
        <v>0</v>
      </c>
      <c r="G82" s="83">
        <f>SUM(G78:G81)</f>
        <v>0</v>
      </c>
      <c r="H82" s="100"/>
      <c r="I82" s="100"/>
      <c r="J82" s="85"/>
    </row>
    <row r="83" spans="1:10" x14ac:dyDescent="0.25">
      <c r="A83" s="77"/>
      <c r="B83" s="78"/>
      <c r="C83" s="79"/>
      <c r="D83" s="80"/>
      <c r="E83" s="81"/>
      <c r="F83" s="82"/>
      <c r="G83" s="83"/>
      <c r="H83" s="100"/>
      <c r="I83" s="100"/>
      <c r="J83" s="85"/>
    </row>
    <row r="84" spans="1:10" x14ac:dyDescent="0.25">
      <c r="A84" s="61"/>
      <c r="B84" s="62"/>
      <c r="C84" s="55"/>
      <c r="D84" s="48" t="s">
        <v>83</v>
      </c>
      <c r="E84" s="65"/>
      <c r="F84" s="66"/>
      <c r="G84" s="67"/>
      <c r="H84" s="91"/>
      <c r="I84" s="91"/>
      <c r="J84" s="69"/>
    </row>
    <row r="85" spans="1:10" x14ac:dyDescent="0.25">
      <c r="A85" s="61" t="s">
        <v>84</v>
      </c>
      <c r="B85" s="62"/>
      <c r="C85" s="63"/>
      <c r="D85" s="64" t="s">
        <v>26</v>
      </c>
      <c r="E85" s="65">
        <v>0</v>
      </c>
      <c r="F85" s="75">
        <v>0</v>
      </c>
      <c r="G85" s="67">
        <f>'[1]NT Supp1'!Q148</f>
        <v>0</v>
      </c>
      <c r="H85" s="68"/>
      <c r="I85" s="68"/>
      <c r="J85" s="69"/>
    </row>
    <row r="86" spans="1:10" x14ac:dyDescent="0.25">
      <c r="A86" s="61" t="s">
        <v>85</v>
      </c>
      <c r="B86" s="62"/>
      <c r="C86" s="55"/>
      <c r="D86" s="64" t="s">
        <v>28</v>
      </c>
      <c r="E86" s="65">
        <v>0</v>
      </c>
      <c r="F86" s="75">
        <v>0</v>
      </c>
      <c r="G86" s="67">
        <f>'[1]NT Supp1'!R148</f>
        <v>0</v>
      </c>
      <c r="H86" s="68"/>
      <c r="I86" s="68"/>
      <c r="J86" s="69"/>
    </row>
    <row r="87" spans="1:10" x14ac:dyDescent="0.25">
      <c r="A87" s="61" t="s">
        <v>86</v>
      </c>
      <c r="B87" s="62"/>
      <c r="C87" s="55"/>
      <c r="D87" s="64" t="s">
        <v>30</v>
      </c>
      <c r="E87" s="70">
        <v>0</v>
      </c>
      <c r="F87" s="101">
        <v>0</v>
      </c>
      <c r="G87" s="72">
        <f>'[1]NT Supp1'!S148</f>
        <v>0</v>
      </c>
      <c r="H87" s="73"/>
      <c r="I87" s="73"/>
      <c r="J87" s="69"/>
    </row>
    <row r="88" spans="1:10" x14ac:dyDescent="0.25">
      <c r="A88" s="61" t="s">
        <v>87</v>
      </c>
      <c r="B88" s="62"/>
      <c r="C88" s="55"/>
      <c r="D88" s="64" t="s">
        <v>32</v>
      </c>
      <c r="E88" s="70">
        <v>0</v>
      </c>
      <c r="F88" s="101">
        <v>0</v>
      </c>
      <c r="G88" s="72">
        <v>0</v>
      </c>
      <c r="H88" s="73"/>
      <c r="I88" s="73"/>
      <c r="J88" s="69"/>
    </row>
    <row r="89" spans="1:10" x14ac:dyDescent="0.25">
      <c r="A89" s="77"/>
      <c r="B89" s="78"/>
      <c r="C89" s="79"/>
      <c r="D89" s="80" t="s">
        <v>33</v>
      </c>
      <c r="E89" s="81">
        <f>SUM(E85:E88)</f>
        <v>0</v>
      </c>
      <c r="F89" s="82">
        <f>SUM(F85:F88)</f>
        <v>0</v>
      </c>
      <c r="G89" s="83">
        <f>SUM(G85:G88)</f>
        <v>0</v>
      </c>
      <c r="H89" s="84"/>
      <c r="I89" s="84"/>
      <c r="J89" s="94"/>
    </row>
    <row r="90" spans="1:10" x14ac:dyDescent="0.25">
      <c r="A90" s="77"/>
      <c r="B90" s="78"/>
      <c r="C90" s="79"/>
      <c r="D90" s="80"/>
      <c r="E90" s="81"/>
      <c r="F90" s="82"/>
      <c r="G90" s="83"/>
      <c r="H90" s="100"/>
      <c r="I90" s="100"/>
      <c r="J90" s="85"/>
    </row>
    <row r="91" spans="1:10" x14ac:dyDescent="0.25">
      <c r="A91" s="61"/>
      <c r="B91" s="62"/>
      <c r="C91" s="55"/>
      <c r="D91" s="48" t="s">
        <v>88</v>
      </c>
      <c r="E91" s="65"/>
      <c r="F91" s="66"/>
      <c r="G91" s="67"/>
      <c r="H91" s="91"/>
      <c r="I91" s="91"/>
      <c r="J91" s="69"/>
    </row>
    <row r="92" spans="1:10" x14ac:dyDescent="0.25">
      <c r="A92" s="61" t="s">
        <v>89</v>
      </c>
      <c r="B92" s="62"/>
      <c r="C92" s="63"/>
      <c r="D92" s="64" t="s">
        <v>26</v>
      </c>
      <c r="E92" s="65">
        <v>3353.53</v>
      </c>
      <c r="F92" s="75">
        <v>6770.2584940808547</v>
      </c>
      <c r="G92" s="67">
        <f>'[1]NT Supp1'!Q190</f>
        <v>4486.7010556759424</v>
      </c>
      <c r="H92" s="68"/>
      <c r="I92" s="68"/>
      <c r="J92" s="69"/>
    </row>
    <row r="93" spans="1:10" x14ac:dyDescent="0.25">
      <c r="A93" s="61" t="s">
        <v>90</v>
      </c>
      <c r="B93" s="62"/>
      <c r="C93" s="55"/>
      <c r="D93" s="64" t="s">
        <v>28</v>
      </c>
      <c r="E93" s="65">
        <v>536.52</v>
      </c>
      <c r="F93" s="75">
        <v>436.80829865052334</v>
      </c>
      <c r="G93" s="67">
        <f>'[1]NT Supp1'!R190</f>
        <v>436.39071320469162</v>
      </c>
      <c r="H93" s="68"/>
      <c r="I93" s="68"/>
      <c r="J93" s="69"/>
    </row>
    <row r="94" spans="1:10" x14ac:dyDescent="0.25">
      <c r="A94" s="61" t="s">
        <v>91</v>
      </c>
      <c r="B94" s="62"/>
      <c r="C94" s="55"/>
      <c r="D94" s="64" t="s">
        <v>30</v>
      </c>
      <c r="E94" s="70">
        <v>513.47</v>
      </c>
      <c r="F94" s="101">
        <v>470</v>
      </c>
      <c r="G94" s="72">
        <f>'[1]NT Supp1'!S190</f>
        <v>470</v>
      </c>
      <c r="H94" s="73"/>
      <c r="I94" s="73"/>
      <c r="J94" s="69"/>
    </row>
    <row r="95" spans="1:10" x14ac:dyDescent="0.25">
      <c r="A95" s="61" t="s">
        <v>92</v>
      </c>
      <c r="B95" s="62"/>
      <c r="C95" s="55"/>
      <c r="D95" s="64" t="s">
        <v>32</v>
      </c>
      <c r="E95" s="70">
        <v>0</v>
      </c>
      <c r="F95" s="101">
        <v>0</v>
      </c>
      <c r="G95" s="72">
        <v>0</v>
      </c>
      <c r="H95" s="73"/>
      <c r="I95" s="73"/>
      <c r="J95" s="69"/>
    </row>
    <row r="96" spans="1:10" x14ac:dyDescent="0.25">
      <c r="A96" s="77"/>
      <c r="B96" s="78"/>
      <c r="C96" s="79"/>
      <c r="D96" s="80" t="s">
        <v>33</v>
      </c>
      <c r="E96" s="81">
        <f>SUM(E92:E95)</f>
        <v>4403.5200000000004</v>
      </c>
      <c r="F96" s="82">
        <f>SUM(F92:F95)</f>
        <v>7677.066792731378</v>
      </c>
      <c r="G96" s="83">
        <f>SUM(G92:G95)</f>
        <v>5393.0917688806339</v>
      </c>
      <c r="H96" s="84"/>
      <c r="I96" s="84"/>
      <c r="J96" s="94"/>
    </row>
    <row r="97" spans="1:10" x14ac:dyDescent="0.25">
      <c r="A97" s="46"/>
      <c r="B97" s="78"/>
      <c r="C97" s="79"/>
      <c r="D97" s="95"/>
      <c r="E97" s="81"/>
      <c r="F97" s="82"/>
      <c r="G97" s="83"/>
      <c r="H97" s="86"/>
      <c r="I97" s="86"/>
      <c r="J97" s="69"/>
    </row>
    <row r="98" spans="1:10" x14ac:dyDescent="0.25">
      <c r="A98" s="61"/>
      <c r="B98" s="62"/>
      <c r="C98" s="55"/>
      <c r="D98" s="48" t="s">
        <v>93</v>
      </c>
      <c r="E98" s="81"/>
      <c r="F98" s="82"/>
      <c r="G98" s="83"/>
      <c r="H98" s="86"/>
      <c r="I98" s="86"/>
      <c r="J98" s="69"/>
    </row>
    <row r="99" spans="1:10" x14ac:dyDescent="0.25">
      <c r="A99" s="61" t="s">
        <v>94</v>
      </c>
      <c r="B99" s="62"/>
      <c r="C99" s="55"/>
      <c r="D99" s="64" t="s">
        <v>26</v>
      </c>
      <c r="E99" s="65">
        <v>0</v>
      </c>
      <c r="F99" s="75">
        <v>0</v>
      </c>
      <c r="G99" s="67">
        <f>'[1]NT Supp1'!Q217</f>
        <v>0</v>
      </c>
      <c r="H99" s="86"/>
      <c r="I99" s="86"/>
      <c r="J99" s="69"/>
    </row>
    <row r="100" spans="1:10" x14ac:dyDescent="0.25">
      <c r="A100" s="61" t="s">
        <v>95</v>
      </c>
      <c r="B100" s="62"/>
      <c r="C100" s="55"/>
      <c r="D100" s="64" t="s">
        <v>96</v>
      </c>
      <c r="E100" s="74">
        <v>0</v>
      </c>
      <c r="F100" s="75">
        <v>0</v>
      </c>
      <c r="G100" s="67">
        <v>0</v>
      </c>
      <c r="H100" s="86"/>
      <c r="I100" s="86"/>
      <c r="J100" s="69"/>
    </row>
    <row r="101" spans="1:10" x14ac:dyDescent="0.25">
      <c r="A101" s="61" t="s">
        <v>97</v>
      </c>
      <c r="B101" s="62"/>
      <c r="C101" s="55"/>
      <c r="D101" s="64" t="s">
        <v>28</v>
      </c>
      <c r="E101" s="102">
        <v>0</v>
      </c>
      <c r="F101" s="101">
        <v>0</v>
      </c>
      <c r="G101" s="67">
        <f>'[1]NT Supp1'!R217</f>
        <v>0</v>
      </c>
      <c r="H101" s="86"/>
      <c r="I101" s="86"/>
      <c r="J101" s="69"/>
    </row>
    <row r="102" spans="1:10" x14ac:dyDescent="0.25">
      <c r="A102" s="61" t="s">
        <v>98</v>
      </c>
      <c r="B102" s="62"/>
      <c r="C102" s="55"/>
      <c r="D102" s="64" t="s">
        <v>30</v>
      </c>
      <c r="E102" s="102">
        <v>0</v>
      </c>
      <c r="F102" s="75">
        <v>0</v>
      </c>
      <c r="G102" s="67">
        <f>'[1]NT Supp1'!S217</f>
        <v>0</v>
      </c>
      <c r="H102" s="86"/>
      <c r="I102" s="86"/>
      <c r="J102" s="69"/>
    </row>
    <row r="103" spans="1:10" x14ac:dyDescent="0.25">
      <c r="A103" s="61" t="s">
        <v>99</v>
      </c>
      <c r="B103" s="62"/>
      <c r="C103" s="55"/>
      <c r="D103" s="64" t="s">
        <v>32</v>
      </c>
      <c r="E103" s="74">
        <v>0</v>
      </c>
      <c r="F103" s="75">
        <v>0</v>
      </c>
      <c r="G103" s="67">
        <v>0</v>
      </c>
      <c r="H103" s="86"/>
      <c r="I103" s="86"/>
      <c r="J103" s="69"/>
    </row>
    <row r="104" spans="1:10" x14ac:dyDescent="0.25">
      <c r="A104" s="46"/>
      <c r="B104" s="78"/>
      <c r="C104" s="79"/>
      <c r="D104" s="80" t="s">
        <v>33</v>
      </c>
      <c r="E104" s="81">
        <f>SUM(E99:E103)</f>
        <v>0</v>
      </c>
      <c r="F104" s="82">
        <f>SUM(F99:F103)</f>
        <v>0</v>
      </c>
      <c r="G104" s="83">
        <f>SUM(G99:G103)</f>
        <v>0</v>
      </c>
      <c r="H104" s="86"/>
      <c r="I104" s="86"/>
      <c r="J104" s="69"/>
    </row>
    <row r="105" spans="1:10" x14ac:dyDescent="0.25">
      <c r="A105" s="46"/>
      <c r="B105" s="78"/>
      <c r="C105" s="79"/>
      <c r="D105" s="95"/>
      <c r="E105" s="81"/>
      <c r="F105" s="82"/>
      <c r="G105" s="83"/>
      <c r="H105" s="86"/>
      <c r="I105" s="86"/>
      <c r="J105" s="69"/>
    </row>
    <row r="106" spans="1:10" x14ac:dyDescent="0.25">
      <c r="A106" s="61"/>
      <c r="B106" s="62"/>
      <c r="C106" s="55"/>
      <c r="D106" s="48" t="s">
        <v>100</v>
      </c>
      <c r="E106" s="65"/>
      <c r="F106" s="66"/>
      <c r="G106" s="67"/>
      <c r="H106" s="91"/>
      <c r="I106" s="91"/>
      <c r="J106" s="69"/>
    </row>
    <row r="107" spans="1:10" x14ac:dyDescent="0.25">
      <c r="A107" s="61" t="s">
        <v>101</v>
      </c>
      <c r="B107" s="62"/>
      <c r="C107" s="55"/>
      <c r="D107" s="64" t="s">
        <v>26</v>
      </c>
      <c r="E107" s="65">
        <v>32222.76</v>
      </c>
      <c r="F107" s="75">
        <v>33098.932072467825</v>
      </c>
      <c r="G107" s="67">
        <f>'[1]NT Supp1'!Q273</f>
        <v>33066.977624673847</v>
      </c>
      <c r="H107" s="68"/>
      <c r="I107" s="68"/>
      <c r="J107" s="69"/>
    </row>
    <row r="108" spans="1:10" x14ac:dyDescent="0.25">
      <c r="A108" s="61" t="s">
        <v>102</v>
      </c>
      <c r="B108" s="62"/>
      <c r="C108" s="55"/>
      <c r="D108" s="64" t="s">
        <v>96</v>
      </c>
      <c r="E108" s="74">
        <v>1306.68</v>
      </c>
      <c r="F108" s="75">
        <v>0</v>
      </c>
      <c r="G108" s="76">
        <v>0</v>
      </c>
      <c r="H108" s="68"/>
      <c r="I108" s="68"/>
      <c r="J108" s="69"/>
    </row>
    <row r="109" spans="1:10" x14ac:dyDescent="0.25">
      <c r="A109" s="61" t="s">
        <v>103</v>
      </c>
      <c r="B109" s="62"/>
      <c r="C109" s="55"/>
      <c r="D109" s="64" t="s">
        <v>28</v>
      </c>
      <c r="E109" s="102">
        <v>6467.52</v>
      </c>
      <c r="F109" s="101">
        <v>4865.5430146527697</v>
      </c>
      <c r="G109" s="103">
        <f>'[1]NT Supp1'!R273</f>
        <v>4860.845710827055</v>
      </c>
      <c r="H109" s="73"/>
      <c r="I109" s="73"/>
      <c r="J109" s="69"/>
    </row>
    <row r="110" spans="1:10" x14ac:dyDescent="0.25">
      <c r="A110" s="61" t="s">
        <v>104</v>
      </c>
      <c r="B110" s="62"/>
      <c r="C110" s="55"/>
      <c r="D110" s="64" t="s">
        <v>30</v>
      </c>
      <c r="E110" s="102">
        <v>3499.44</v>
      </c>
      <c r="F110" s="75">
        <v>3428.839810870174</v>
      </c>
      <c r="G110" s="103">
        <f>'[1]NT Supp1'!S273</f>
        <v>3424.0466437010773</v>
      </c>
      <c r="H110" s="68"/>
      <c r="I110" s="68"/>
      <c r="J110" s="69"/>
    </row>
    <row r="111" spans="1:10" x14ac:dyDescent="0.25">
      <c r="A111" s="61" t="s">
        <v>105</v>
      </c>
      <c r="B111" s="62"/>
      <c r="C111" s="55"/>
      <c r="D111" s="64" t="s">
        <v>32</v>
      </c>
      <c r="E111" s="74">
        <v>0</v>
      </c>
      <c r="F111" s="75">
        <v>0</v>
      </c>
      <c r="G111" s="76">
        <v>0</v>
      </c>
      <c r="H111" s="68"/>
      <c r="I111" s="68"/>
      <c r="J111" s="69"/>
    </row>
    <row r="112" spans="1:10" x14ac:dyDescent="0.25">
      <c r="A112" s="77"/>
      <c r="B112" s="78"/>
      <c r="C112" s="79"/>
      <c r="D112" s="80" t="s">
        <v>33</v>
      </c>
      <c r="E112" s="81">
        <f>SUM(E107:E111)</f>
        <v>43496.399999999994</v>
      </c>
      <c r="F112" s="82">
        <f>SUM(F107:F111)</f>
        <v>41393.314897990771</v>
      </c>
      <c r="G112" s="83">
        <f>SUM(G107:G111)</f>
        <v>41351.869979201976</v>
      </c>
      <c r="H112" s="84"/>
      <c r="I112" s="84"/>
      <c r="J112" s="85"/>
    </row>
    <row r="113" spans="1:10" x14ac:dyDescent="0.25">
      <c r="A113" s="46"/>
      <c r="B113" s="78"/>
      <c r="C113" s="79"/>
      <c r="D113" s="95"/>
      <c r="E113" s="81"/>
      <c r="F113" s="82"/>
      <c r="G113" s="83"/>
      <c r="H113" s="86"/>
      <c r="I113" s="86"/>
      <c r="J113" s="87"/>
    </row>
    <row r="114" spans="1:10" x14ac:dyDescent="0.25">
      <c r="A114" s="61"/>
      <c r="B114" s="62"/>
      <c r="C114" s="55"/>
      <c r="D114" s="48" t="s">
        <v>106</v>
      </c>
      <c r="E114" s="65"/>
      <c r="F114" s="66"/>
      <c r="G114" s="67"/>
      <c r="H114" s="91"/>
      <c r="I114" s="91"/>
      <c r="J114" s="69"/>
    </row>
    <row r="115" spans="1:10" x14ac:dyDescent="0.25">
      <c r="A115" s="61" t="s">
        <v>107</v>
      </c>
      <c r="B115" s="62"/>
      <c r="C115" s="63"/>
      <c r="D115" s="64" t="s">
        <v>26</v>
      </c>
      <c r="E115" s="65">
        <v>21228.28</v>
      </c>
      <c r="F115" s="75">
        <v>21627.635135135133</v>
      </c>
      <c r="G115" s="67">
        <f>'[1]NT Supp1'!Q300</f>
        <v>21606.590945945944</v>
      </c>
      <c r="H115" s="68"/>
      <c r="I115" s="68"/>
      <c r="J115" s="69"/>
    </row>
    <row r="116" spans="1:10" x14ac:dyDescent="0.25">
      <c r="A116" s="61" t="s">
        <v>108</v>
      </c>
      <c r="B116" s="62"/>
      <c r="C116" s="63"/>
      <c r="D116" s="64" t="s">
        <v>96</v>
      </c>
      <c r="E116" s="74">
        <v>2861.75</v>
      </c>
      <c r="F116" s="75">
        <v>0</v>
      </c>
      <c r="G116" s="76">
        <f>'[1]NT Supp1'!Q302</f>
        <v>0</v>
      </c>
      <c r="H116" s="68"/>
      <c r="I116" s="68"/>
      <c r="J116" s="69"/>
    </row>
    <row r="117" spans="1:10" x14ac:dyDescent="0.25">
      <c r="A117" s="61" t="s">
        <v>109</v>
      </c>
      <c r="B117" s="62"/>
      <c r="C117" s="63"/>
      <c r="D117" s="64" t="s">
        <v>110</v>
      </c>
      <c r="F117" s="75">
        <v>0</v>
      </c>
      <c r="G117" s="76">
        <f>'[1]NT Supp1'!Q303</f>
        <v>0</v>
      </c>
      <c r="H117" s="68"/>
      <c r="I117" s="68"/>
      <c r="J117" s="69"/>
    </row>
    <row r="118" spans="1:10" x14ac:dyDescent="0.25">
      <c r="A118" s="61" t="s">
        <v>111</v>
      </c>
      <c r="B118" s="62"/>
      <c r="C118" s="55"/>
      <c r="D118" s="64" t="s">
        <v>28</v>
      </c>
      <c r="E118" s="74">
        <v>4713.95</v>
      </c>
      <c r="F118" s="75">
        <v>3179.2623648648646</v>
      </c>
      <c r="G118" s="67">
        <f>'[1]NT Supp1'!R300+'[1]NT Supp1'!R306</f>
        <v>3176.1688690540536</v>
      </c>
      <c r="H118" s="68"/>
      <c r="I118" s="68"/>
      <c r="J118" s="69"/>
    </row>
    <row r="119" spans="1:10" x14ac:dyDescent="0.25">
      <c r="A119" s="61" t="s">
        <v>112</v>
      </c>
      <c r="B119" s="62"/>
      <c r="C119" s="55"/>
      <c r="D119" s="64" t="s">
        <v>30</v>
      </c>
      <c r="E119" s="65">
        <v>2894.19</v>
      </c>
      <c r="F119" s="101">
        <v>2494.14527027027</v>
      </c>
      <c r="G119" s="72">
        <f>'[1]NT Supp1'!S300+'[1]NT Supp1'!S306</f>
        <v>2490.9886418918913</v>
      </c>
      <c r="H119" s="73"/>
      <c r="I119" s="73"/>
      <c r="J119" s="69"/>
    </row>
    <row r="120" spans="1:10" x14ac:dyDescent="0.25">
      <c r="A120" s="96" t="s">
        <v>113</v>
      </c>
      <c r="B120" s="62"/>
      <c r="C120" s="98"/>
      <c r="D120" s="64" t="s">
        <v>32</v>
      </c>
      <c r="E120" s="74">
        <v>0</v>
      </c>
      <c r="F120" s="75">
        <v>0</v>
      </c>
      <c r="G120" s="76">
        <f>'[1]NT Supp1'!Q304</f>
        <v>0</v>
      </c>
      <c r="H120" s="68"/>
      <c r="I120" s="68"/>
      <c r="J120" s="87"/>
    </row>
    <row r="121" spans="1:10" x14ac:dyDescent="0.25">
      <c r="A121" s="77"/>
      <c r="B121" s="78"/>
      <c r="C121" s="79"/>
      <c r="D121" s="80" t="s">
        <v>33</v>
      </c>
      <c r="E121" s="81">
        <f>SUM(E115:E120)</f>
        <v>31698.17</v>
      </c>
      <c r="F121" s="82">
        <f>SUM(F115:F120)</f>
        <v>27301.042770270269</v>
      </c>
      <c r="G121" s="83">
        <f>SUM(G115:G120)</f>
        <v>27273.748456891888</v>
      </c>
      <c r="H121" s="84"/>
      <c r="I121" s="84"/>
      <c r="J121" s="94"/>
    </row>
    <row r="122" spans="1:10" x14ac:dyDescent="0.25">
      <c r="A122" s="46"/>
      <c r="B122" s="78"/>
      <c r="C122" s="79"/>
      <c r="D122" s="48"/>
      <c r="E122" s="81"/>
      <c r="F122" s="82"/>
      <c r="G122" s="83"/>
      <c r="H122" s="86"/>
      <c r="I122" s="86"/>
      <c r="J122" s="69"/>
    </row>
    <row r="123" spans="1:10" x14ac:dyDescent="0.25">
      <c r="A123" s="46"/>
      <c r="B123" s="78"/>
      <c r="C123" s="79"/>
      <c r="D123" s="48" t="s">
        <v>114</v>
      </c>
      <c r="E123" s="81"/>
      <c r="F123" s="82"/>
      <c r="G123" s="83"/>
      <c r="H123" s="86"/>
      <c r="I123" s="86"/>
      <c r="J123" s="69"/>
    </row>
    <row r="124" spans="1:10" x14ac:dyDescent="0.25">
      <c r="A124" s="61" t="s">
        <v>115</v>
      </c>
      <c r="B124" s="62"/>
      <c r="C124" s="79"/>
      <c r="D124" s="64" t="s">
        <v>26</v>
      </c>
      <c r="E124" s="65">
        <v>19982.560000000001</v>
      </c>
      <c r="F124" s="75">
        <v>21102.418023814163</v>
      </c>
      <c r="G124" s="67">
        <f>'[1]NT Supp1'!Q362</f>
        <v>21233.099136783399</v>
      </c>
      <c r="H124" s="68"/>
      <c r="I124" s="68"/>
      <c r="J124" s="69"/>
    </row>
    <row r="125" spans="1:10" x14ac:dyDescent="0.25">
      <c r="A125" s="61" t="s">
        <v>116</v>
      </c>
      <c r="B125" s="62"/>
      <c r="C125" s="79"/>
      <c r="D125" s="64" t="s">
        <v>28</v>
      </c>
      <c r="E125" s="65">
        <v>3876.63</v>
      </c>
      <c r="F125" s="75">
        <v>3102.0554495006822</v>
      </c>
      <c r="G125" s="67">
        <f>'[1]NT Supp1'!R362</f>
        <v>3121.26557310716</v>
      </c>
      <c r="H125" s="68"/>
      <c r="I125" s="68"/>
      <c r="J125" s="69"/>
    </row>
    <row r="126" spans="1:10" x14ac:dyDescent="0.25">
      <c r="A126" s="61" t="s">
        <v>117</v>
      </c>
      <c r="B126" s="62"/>
      <c r="C126" s="79"/>
      <c r="D126" s="64" t="s">
        <v>30</v>
      </c>
      <c r="E126" s="65">
        <v>1463.94</v>
      </c>
      <c r="F126" s="75">
        <v>915.36270357212459</v>
      </c>
      <c r="G126" s="67">
        <f>'[1]NT Supp1'!S362</f>
        <v>775.22740887879945</v>
      </c>
      <c r="H126" s="68"/>
      <c r="I126" s="68"/>
      <c r="J126" s="69"/>
    </row>
    <row r="127" spans="1:10" x14ac:dyDescent="0.25">
      <c r="A127" s="61" t="s">
        <v>118</v>
      </c>
      <c r="B127" s="62"/>
      <c r="C127" s="79"/>
      <c r="D127" s="64" t="s">
        <v>32</v>
      </c>
      <c r="E127" s="74">
        <v>0</v>
      </c>
      <c r="F127" s="75">
        <v>0</v>
      </c>
      <c r="G127" s="76">
        <v>0</v>
      </c>
      <c r="H127" s="68"/>
      <c r="I127" s="68"/>
      <c r="J127" s="69"/>
    </row>
    <row r="128" spans="1:10" x14ac:dyDescent="0.25">
      <c r="A128" s="104"/>
      <c r="B128" s="78"/>
      <c r="C128" s="79"/>
      <c r="D128" s="80" t="s">
        <v>33</v>
      </c>
      <c r="E128" s="81">
        <f>SUM(E124:E127)</f>
        <v>25323.13</v>
      </c>
      <c r="F128" s="82">
        <f>SUM(F124:F127)</f>
        <v>25119.836176886973</v>
      </c>
      <c r="G128" s="83">
        <f>SUM(G124:G127)</f>
        <v>25129.59211876936</v>
      </c>
      <c r="H128" s="84"/>
      <c r="I128" s="84"/>
      <c r="J128" s="94"/>
    </row>
    <row r="129" spans="1:10" x14ac:dyDescent="0.25">
      <c r="A129" s="61"/>
      <c r="B129" s="78"/>
      <c r="C129" s="79"/>
      <c r="D129" s="48"/>
      <c r="E129" s="81"/>
      <c r="F129" s="82"/>
      <c r="G129" s="83"/>
      <c r="H129" s="105"/>
      <c r="I129" s="105"/>
      <c r="J129" s="69"/>
    </row>
    <row r="130" spans="1:10" x14ac:dyDescent="0.25">
      <c r="A130" s="46"/>
      <c r="B130" s="78"/>
      <c r="C130" s="79"/>
      <c r="D130" s="48" t="s">
        <v>119</v>
      </c>
      <c r="E130" s="81"/>
      <c r="F130" s="82"/>
      <c r="G130" s="83"/>
      <c r="H130" s="86"/>
      <c r="I130" s="86"/>
      <c r="J130" s="69"/>
    </row>
    <row r="131" spans="1:10" x14ac:dyDescent="0.25">
      <c r="A131" s="61" t="s">
        <v>120</v>
      </c>
      <c r="B131" s="62"/>
      <c r="C131" s="79"/>
      <c r="D131" s="64" t="s">
        <v>26</v>
      </c>
      <c r="E131" s="65">
        <v>5798.46</v>
      </c>
      <c r="F131" s="75">
        <v>6107.5992889273257</v>
      </c>
      <c r="G131" s="67">
        <f>'[1]NT Supp1'!Q391</f>
        <v>6101.6819750119976</v>
      </c>
      <c r="H131" s="68"/>
      <c r="I131" s="68"/>
      <c r="J131" s="69"/>
    </row>
    <row r="132" spans="1:10" x14ac:dyDescent="0.25">
      <c r="A132" s="61" t="s">
        <v>121</v>
      </c>
      <c r="B132" s="62"/>
      <c r="C132" s="79"/>
      <c r="D132" s="64" t="s">
        <v>28</v>
      </c>
      <c r="E132" s="65">
        <v>1124.96</v>
      </c>
      <c r="F132" s="75">
        <v>897.81709547231674</v>
      </c>
      <c r="G132" s="67">
        <f>'[1]NT Supp1'!R391</f>
        <v>896.94725032676365</v>
      </c>
      <c r="H132" s="68"/>
      <c r="I132" s="68"/>
      <c r="J132" s="69"/>
    </row>
    <row r="133" spans="1:10" x14ac:dyDescent="0.25">
      <c r="A133" s="61" t="s">
        <v>122</v>
      </c>
      <c r="B133" s="62"/>
      <c r="C133" s="79"/>
      <c r="D133" s="64" t="s">
        <v>30</v>
      </c>
      <c r="E133" s="65">
        <v>592.82000000000005</v>
      </c>
      <c r="F133" s="75">
        <v>370</v>
      </c>
      <c r="G133" s="67">
        <f>'[1]NT Supp1'!S391</f>
        <v>490</v>
      </c>
      <c r="H133" s="68"/>
      <c r="I133" s="68"/>
      <c r="J133" s="69"/>
    </row>
    <row r="134" spans="1:10" x14ac:dyDescent="0.25">
      <c r="A134" s="61" t="s">
        <v>123</v>
      </c>
      <c r="B134" s="62"/>
      <c r="C134" s="79"/>
      <c r="D134" s="64" t="s">
        <v>32</v>
      </c>
      <c r="E134" s="74">
        <v>0</v>
      </c>
      <c r="F134" s="75">
        <v>0</v>
      </c>
      <c r="G134" s="76">
        <v>0</v>
      </c>
      <c r="H134" s="68"/>
      <c r="I134" s="68"/>
      <c r="J134" s="69"/>
    </row>
    <row r="135" spans="1:10" x14ac:dyDescent="0.25">
      <c r="A135" s="104"/>
      <c r="B135" s="78"/>
      <c r="C135" s="79"/>
      <c r="D135" s="80" t="s">
        <v>33</v>
      </c>
      <c r="E135" s="81">
        <f>SUM(E131:E134)</f>
        <v>7516.24</v>
      </c>
      <c r="F135" s="82">
        <f>SUM(F131:F134)</f>
        <v>7375.4163843996421</v>
      </c>
      <c r="G135" s="83">
        <f>SUM(G131:G134)</f>
        <v>7488.629225338761</v>
      </c>
      <c r="H135" s="84"/>
      <c r="I135" s="84"/>
      <c r="J135" s="94"/>
    </row>
    <row r="136" spans="1:10" x14ac:dyDescent="0.25">
      <c r="A136" s="46"/>
      <c r="B136" s="78"/>
      <c r="C136" s="106"/>
      <c r="D136" s="64"/>
      <c r="E136" s="81"/>
      <c r="F136" s="82"/>
      <c r="G136" s="83"/>
      <c r="H136" s="86"/>
      <c r="I136" s="86"/>
      <c r="J136" s="69"/>
    </row>
    <row r="137" spans="1:10" x14ac:dyDescent="0.25">
      <c r="A137" s="61"/>
      <c r="B137" s="62"/>
      <c r="C137" s="55"/>
      <c r="D137" s="48" t="s">
        <v>124</v>
      </c>
      <c r="E137" s="65"/>
      <c r="F137" s="66"/>
      <c r="G137" s="67"/>
      <c r="H137" s="91"/>
      <c r="I137" s="91"/>
      <c r="J137" s="69"/>
    </row>
    <row r="138" spans="1:10" x14ac:dyDescent="0.25">
      <c r="A138" s="61" t="s">
        <v>125</v>
      </c>
      <c r="B138" s="62"/>
      <c r="C138" s="55"/>
      <c r="D138" s="64" t="s">
        <v>126</v>
      </c>
      <c r="E138" s="65">
        <v>4715</v>
      </c>
      <c r="F138" s="66">
        <v>0</v>
      </c>
      <c r="G138" s="67">
        <v>0</v>
      </c>
      <c r="H138" s="91"/>
      <c r="I138" s="91"/>
      <c r="J138" s="69"/>
    </row>
    <row r="139" spans="1:10" x14ac:dyDescent="0.25">
      <c r="A139" s="61" t="s">
        <v>127</v>
      </c>
      <c r="B139" s="107"/>
      <c r="C139" s="63"/>
      <c r="D139" s="64" t="s">
        <v>128</v>
      </c>
      <c r="E139" s="74">
        <v>29095.47</v>
      </c>
      <c r="F139" s="75">
        <v>45000</v>
      </c>
      <c r="G139" s="76">
        <v>45000</v>
      </c>
      <c r="H139" s="68"/>
      <c r="I139" s="68"/>
      <c r="J139" s="69" t="s">
        <v>129</v>
      </c>
    </row>
    <row r="140" spans="1:10" x14ac:dyDescent="0.25">
      <c r="A140" s="61" t="s">
        <v>130</v>
      </c>
      <c r="B140" s="107"/>
      <c r="C140" s="63"/>
      <c r="D140" s="64" t="s">
        <v>131</v>
      </c>
      <c r="E140" s="74">
        <v>99340.53</v>
      </c>
      <c r="F140" s="75">
        <v>120000</v>
      </c>
      <c r="G140" s="76">
        <v>120000</v>
      </c>
      <c r="H140" s="68"/>
      <c r="I140" s="68"/>
      <c r="J140" s="69" t="s">
        <v>132</v>
      </c>
    </row>
    <row r="141" spans="1:10" x14ac:dyDescent="0.25">
      <c r="A141" s="61" t="s">
        <v>133</v>
      </c>
      <c r="B141" s="107"/>
      <c r="C141" s="63"/>
      <c r="D141" s="64" t="s">
        <v>134</v>
      </c>
      <c r="E141" s="74">
        <v>0</v>
      </c>
      <c r="F141" s="75">
        <v>0</v>
      </c>
      <c r="G141" s="76">
        <v>0</v>
      </c>
      <c r="H141" s="68"/>
      <c r="I141" s="68"/>
      <c r="J141" s="69"/>
    </row>
    <row r="142" spans="1:10" x14ac:dyDescent="0.25">
      <c r="A142" s="104"/>
      <c r="B142" s="78"/>
      <c r="C142" s="108"/>
      <c r="D142" s="80" t="s">
        <v>33</v>
      </c>
      <c r="E142" s="81">
        <f>SUM(E138:E141)</f>
        <v>133151</v>
      </c>
      <c r="F142" s="82">
        <f>SUM(F138:F141)</f>
        <v>165000</v>
      </c>
      <c r="G142" s="83">
        <f>SUM(G138:G141)</f>
        <v>165000</v>
      </c>
      <c r="H142" s="84"/>
      <c r="I142" s="84"/>
      <c r="J142" s="94"/>
    </row>
    <row r="143" spans="1:10" x14ac:dyDescent="0.25">
      <c r="A143" s="46"/>
      <c r="B143" s="78"/>
      <c r="C143" s="79"/>
      <c r="D143" s="95"/>
      <c r="E143" s="81"/>
      <c r="F143" s="82"/>
      <c r="G143" s="83"/>
      <c r="H143" s="86"/>
      <c r="I143" s="86"/>
      <c r="J143" s="109"/>
    </row>
    <row r="144" spans="1:10" x14ac:dyDescent="0.25">
      <c r="A144" s="61"/>
      <c r="B144" s="62"/>
      <c r="C144" s="55"/>
      <c r="D144" s="48" t="s">
        <v>135</v>
      </c>
      <c r="E144" s="65"/>
      <c r="F144" s="66"/>
      <c r="G144" s="67"/>
      <c r="H144" s="91"/>
      <c r="I144" s="91"/>
      <c r="J144" s="69"/>
    </row>
    <row r="145" spans="1:10" x14ac:dyDescent="0.25">
      <c r="A145" s="61" t="s">
        <v>136</v>
      </c>
      <c r="B145" s="62"/>
      <c r="C145" s="55"/>
      <c r="D145" s="64" t="s">
        <v>137</v>
      </c>
      <c r="E145" s="65">
        <v>0</v>
      </c>
      <c r="F145" s="66">
        <v>0</v>
      </c>
      <c r="G145" s="67">
        <v>0</v>
      </c>
      <c r="H145" s="91"/>
      <c r="I145" s="91"/>
      <c r="J145" s="69"/>
    </row>
    <row r="146" spans="1:10" x14ac:dyDescent="0.25">
      <c r="A146" s="61" t="s">
        <v>138</v>
      </c>
      <c r="B146" s="62"/>
      <c r="C146" s="55"/>
      <c r="D146" s="64" t="s">
        <v>139</v>
      </c>
      <c r="E146" s="65">
        <v>0</v>
      </c>
      <c r="F146" s="66">
        <v>0</v>
      </c>
      <c r="G146" s="67">
        <v>0</v>
      </c>
      <c r="H146" s="91"/>
      <c r="I146" s="91"/>
      <c r="J146" s="69"/>
    </row>
    <row r="147" spans="1:10" x14ac:dyDescent="0.25">
      <c r="A147" s="61" t="s">
        <v>140</v>
      </c>
      <c r="B147" s="62"/>
      <c r="C147" s="55"/>
      <c r="D147" s="64" t="s">
        <v>141</v>
      </c>
      <c r="E147" s="65">
        <v>317.25</v>
      </c>
      <c r="F147" s="66">
        <v>0</v>
      </c>
      <c r="G147" s="67">
        <v>0</v>
      </c>
      <c r="H147" s="91"/>
      <c r="I147" s="91"/>
      <c r="J147" s="69"/>
    </row>
    <row r="148" spans="1:10" x14ac:dyDescent="0.25">
      <c r="A148" s="61" t="s">
        <v>142</v>
      </c>
      <c r="B148" s="62"/>
      <c r="C148" s="55"/>
      <c r="D148" s="64" t="s">
        <v>143</v>
      </c>
      <c r="E148" s="65">
        <v>0</v>
      </c>
      <c r="F148" s="66">
        <v>0</v>
      </c>
      <c r="G148" s="67">
        <v>0</v>
      </c>
      <c r="H148" s="91"/>
      <c r="I148" s="91"/>
      <c r="J148" s="69"/>
    </row>
    <row r="149" spans="1:10" x14ac:dyDescent="0.25">
      <c r="A149" s="61" t="s">
        <v>144</v>
      </c>
      <c r="B149" s="62"/>
      <c r="C149" s="63"/>
      <c r="D149" s="64" t="s">
        <v>145</v>
      </c>
      <c r="E149" s="65">
        <v>0</v>
      </c>
      <c r="F149" s="66">
        <v>0</v>
      </c>
      <c r="G149" s="67">
        <v>0</v>
      </c>
      <c r="H149" s="91"/>
      <c r="I149" s="91"/>
      <c r="J149" s="69"/>
    </row>
    <row r="150" spans="1:10" x14ac:dyDescent="0.25">
      <c r="A150" s="61" t="s">
        <v>146</v>
      </c>
      <c r="B150" s="62"/>
      <c r="C150" s="63"/>
      <c r="D150" s="64" t="s">
        <v>147</v>
      </c>
      <c r="E150" s="74">
        <v>21651.35</v>
      </c>
      <c r="F150" s="75">
        <v>21688</v>
      </c>
      <c r="G150" s="76">
        <f>9688+12000</f>
        <v>21688</v>
      </c>
      <c r="H150" s="68"/>
      <c r="I150" s="68"/>
      <c r="J150" s="110" t="s">
        <v>148</v>
      </c>
    </row>
    <row r="151" spans="1:10" x14ac:dyDescent="0.25">
      <c r="A151" s="61" t="s">
        <v>149</v>
      </c>
      <c r="B151" s="62"/>
      <c r="C151" s="63"/>
      <c r="D151" s="64" t="s">
        <v>150</v>
      </c>
      <c r="E151" s="74">
        <v>5285</v>
      </c>
      <c r="F151" s="75">
        <v>4419</v>
      </c>
      <c r="G151" s="76">
        <v>4419</v>
      </c>
      <c r="H151" s="68"/>
      <c r="I151" s="68"/>
      <c r="J151" s="69" t="s">
        <v>151</v>
      </c>
    </row>
    <row r="152" spans="1:10" x14ac:dyDescent="0.25">
      <c r="A152" s="61" t="s">
        <v>152</v>
      </c>
      <c r="B152" s="62"/>
      <c r="C152" s="63"/>
      <c r="D152" s="64" t="s">
        <v>153</v>
      </c>
      <c r="E152" s="74">
        <v>975</v>
      </c>
      <c r="F152" s="75">
        <v>2002</v>
      </c>
      <c r="G152" s="76">
        <v>2002</v>
      </c>
      <c r="H152" s="68"/>
      <c r="I152" s="68"/>
      <c r="J152" s="69" t="s">
        <v>151</v>
      </c>
    </row>
    <row r="153" spans="1:10" x14ac:dyDescent="0.25">
      <c r="A153" s="96" t="s">
        <v>154</v>
      </c>
      <c r="B153" s="66"/>
      <c r="C153" s="111"/>
      <c r="D153" s="112" t="s">
        <v>155</v>
      </c>
      <c r="E153" s="74">
        <v>2761.3</v>
      </c>
      <c r="F153" s="75">
        <v>0</v>
      </c>
      <c r="G153" s="76">
        <v>0</v>
      </c>
      <c r="H153" s="68"/>
      <c r="I153" s="68"/>
      <c r="J153" s="113"/>
    </row>
    <row r="154" spans="1:10" x14ac:dyDescent="0.25">
      <c r="A154" s="114" t="s">
        <v>156</v>
      </c>
      <c r="B154" s="66"/>
      <c r="C154" s="111"/>
      <c r="D154" s="112" t="s">
        <v>157</v>
      </c>
      <c r="E154" s="74">
        <v>112.26</v>
      </c>
      <c r="F154" s="75">
        <v>200</v>
      </c>
      <c r="G154" s="76">
        <v>200</v>
      </c>
      <c r="H154" s="68"/>
      <c r="I154" s="68"/>
      <c r="J154" s="113"/>
    </row>
    <row r="155" spans="1:10" x14ac:dyDescent="0.25">
      <c r="A155" s="61" t="s">
        <v>158</v>
      </c>
      <c r="B155" s="62"/>
      <c r="C155" s="55"/>
      <c r="D155" s="64" t="s">
        <v>159</v>
      </c>
      <c r="E155" s="74">
        <v>2951.73</v>
      </c>
      <c r="F155" s="75">
        <v>3240.9097093988998</v>
      </c>
      <c r="G155" s="76">
        <f>(G131+G124+G115+G107+G92+G64+G15)*0.5%</f>
        <v>3326.3211043550773</v>
      </c>
      <c r="H155" s="68"/>
      <c r="I155" s="68"/>
      <c r="J155" s="113" t="s">
        <v>160</v>
      </c>
    </row>
    <row r="156" spans="1:10" x14ac:dyDescent="0.25">
      <c r="A156" s="104"/>
      <c r="B156" s="78"/>
      <c r="C156" s="108"/>
      <c r="D156" s="80" t="s">
        <v>33</v>
      </c>
      <c r="E156" s="81">
        <f>SUM(E145:E155)</f>
        <v>34053.89</v>
      </c>
      <c r="F156" s="82">
        <f>SUM(F145:F155)</f>
        <v>31549.9097093989</v>
      </c>
      <c r="G156" s="83">
        <f>SUM(G145:G155)</f>
        <v>31635.321104355076</v>
      </c>
      <c r="H156" s="84"/>
      <c r="I156" s="84"/>
      <c r="J156" s="94"/>
    </row>
    <row r="157" spans="1:10" x14ac:dyDescent="0.25">
      <c r="A157" s="61"/>
      <c r="B157" s="78"/>
      <c r="C157" s="115"/>
      <c r="D157" s="64"/>
      <c r="E157" s="81"/>
      <c r="F157" s="82"/>
      <c r="G157" s="83"/>
      <c r="H157" s="116"/>
      <c r="I157" s="116"/>
      <c r="J157" s="69"/>
    </row>
    <row r="158" spans="1:10" x14ac:dyDescent="0.25">
      <c r="A158" s="61"/>
      <c r="B158" s="62"/>
      <c r="C158" s="55"/>
      <c r="D158" s="64"/>
      <c r="E158" s="65"/>
      <c r="F158" s="66"/>
      <c r="G158" s="67"/>
      <c r="H158" s="91"/>
      <c r="I158" s="91"/>
      <c r="J158" s="117"/>
    </row>
    <row r="159" spans="1:10" x14ac:dyDescent="0.25">
      <c r="A159" s="118"/>
      <c r="B159" s="119">
        <v>0</v>
      </c>
      <c r="C159" s="120"/>
      <c r="D159" s="121" t="s">
        <v>161</v>
      </c>
      <c r="E159" s="122">
        <f>E19+E26+E33+E40+E47+E54+E61+E68+E75+E82+E89+E96+E104+E112+E121+E128+E135+E142+E156</f>
        <v>1038327.1600000001</v>
      </c>
      <c r="F159" s="123">
        <f>F19+F26+F33+F40+F47+F54+F61+F68+F75+F82+F89+F96+F104+F112+F121+F128+F135+F142+F156</f>
        <v>1085476.6857340538</v>
      </c>
      <c r="G159" s="124">
        <f>G19+G26+G33+G40+G47+G54+G61+G68+G75+G82+G89+G96+G104+G112+G121+G128+G135+G142+G156</f>
        <v>1106796.7040500301</v>
      </c>
      <c r="H159" s="125"/>
      <c r="I159" s="126"/>
      <c r="J159" s="127">
        <f>G159/(G274+G328)</f>
        <v>0.84693163893950962</v>
      </c>
    </row>
    <row r="160" spans="1:10" x14ac:dyDescent="0.25">
      <c r="A160" s="46"/>
      <c r="B160" s="78"/>
      <c r="C160" s="106"/>
      <c r="D160" s="48"/>
      <c r="E160" s="81"/>
      <c r="F160" s="82"/>
      <c r="G160" s="83"/>
      <c r="H160" s="86"/>
      <c r="I160" s="86"/>
      <c r="J160" s="87"/>
    </row>
    <row r="161" spans="1:10" x14ac:dyDescent="0.25">
      <c r="A161" s="61"/>
      <c r="B161" s="62"/>
      <c r="C161" s="55"/>
      <c r="D161" s="48" t="s">
        <v>162</v>
      </c>
      <c r="E161" s="65"/>
      <c r="F161" s="66"/>
      <c r="G161" s="67"/>
      <c r="H161" s="91"/>
      <c r="I161" s="91"/>
      <c r="J161" s="69"/>
    </row>
    <row r="162" spans="1:10" x14ac:dyDescent="0.25">
      <c r="A162" s="61" t="s">
        <v>163</v>
      </c>
      <c r="B162" s="62"/>
      <c r="C162" s="55"/>
      <c r="D162" s="64" t="s">
        <v>164</v>
      </c>
      <c r="E162" s="74">
        <v>860</v>
      </c>
      <c r="F162" s="75">
        <v>1924.5</v>
      </c>
      <c r="G162" s="76">
        <f>860*107.5%+1000</f>
        <v>1924.5</v>
      </c>
      <c r="H162" s="68"/>
      <c r="I162" s="68"/>
      <c r="J162" s="128" t="s">
        <v>132</v>
      </c>
    </row>
    <row r="163" spans="1:10" x14ac:dyDescent="0.25">
      <c r="A163" s="61" t="s">
        <v>165</v>
      </c>
      <c r="B163" s="62"/>
      <c r="C163" s="55"/>
      <c r="D163" s="64" t="s">
        <v>166</v>
      </c>
      <c r="E163" s="74">
        <v>13760.32</v>
      </c>
      <c r="F163" s="75">
        <v>60864.6</v>
      </c>
      <c r="G163" s="76">
        <f>15688*107.5%+24000+20000</f>
        <v>60864.6</v>
      </c>
      <c r="H163" s="68"/>
      <c r="I163" s="68"/>
      <c r="J163" s="9" t="s">
        <v>167</v>
      </c>
    </row>
    <row r="164" spans="1:10" x14ac:dyDescent="0.25">
      <c r="A164" s="61" t="s">
        <v>168</v>
      </c>
      <c r="B164" s="62"/>
      <c r="C164" s="55"/>
      <c r="D164" s="64" t="s">
        <v>169</v>
      </c>
      <c r="E164" s="74">
        <v>412</v>
      </c>
      <c r="F164" s="75">
        <v>484</v>
      </c>
      <c r="G164" s="76">
        <v>484</v>
      </c>
      <c r="H164" s="68"/>
      <c r="I164" s="68"/>
      <c r="J164" s="128" t="s">
        <v>170</v>
      </c>
    </row>
    <row r="165" spans="1:10" x14ac:dyDescent="0.25">
      <c r="A165" s="61" t="s">
        <v>171</v>
      </c>
      <c r="B165" s="62"/>
      <c r="C165" s="55"/>
      <c r="D165" s="64" t="s">
        <v>172</v>
      </c>
      <c r="E165" s="74"/>
      <c r="F165" s="75">
        <v>0</v>
      </c>
      <c r="G165" s="76">
        <v>0</v>
      </c>
      <c r="H165" s="68"/>
      <c r="I165" s="68"/>
      <c r="J165" s="69"/>
    </row>
    <row r="166" spans="1:10" x14ac:dyDescent="0.25">
      <c r="A166" s="61" t="s">
        <v>173</v>
      </c>
      <c r="B166" s="62"/>
      <c r="C166" s="55"/>
      <c r="D166" s="64" t="s">
        <v>174</v>
      </c>
      <c r="E166" s="74">
        <v>58</v>
      </c>
      <c r="F166" s="75">
        <v>0</v>
      </c>
      <c r="G166" s="76">
        <v>0</v>
      </c>
      <c r="H166" s="68"/>
      <c r="I166" s="68"/>
      <c r="J166" s="69"/>
    </row>
    <row r="167" spans="1:10" x14ac:dyDescent="0.25">
      <c r="A167" s="61" t="s">
        <v>175</v>
      </c>
      <c r="B167" s="62"/>
      <c r="C167" s="55"/>
      <c r="D167" s="64" t="s">
        <v>176</v>
      </c>
      <c r="E167" s="74">
        <v>0</v>
      </c>
      <c r="F167" s="75">
        <v>0</v>
      </c>
      <c r="G167" s="76">
        <v>0</v>
      </c>
      <c r="H167" s="68"/>
      <c r="I167" s="68"/>
      <c r="J167" s="69"/>
    </row>
    <row r="168" spans="1:10" x14ac:dyDescent="0.25">
      <c r="A168" s="77"/>
      <c r="B168" s="78"/>
      <c r="C168" s="79"/>
      <c r="D168" s="80" t="s">
        <v>33</v>
      </c>
      <c r="E168" s="81">
        <f>SUM(E162:E167)</f>
        <v>15090.32</v>
      </c>
      <c r="F168" s="82">
        <f>SUM(F162:F167)</f>
        <v>63273.1</v>
      </c>
      <c r="G168" s="83">
        <f>SUM(G162:G167)</f>
        <v>63273.1</v>
      </c>
      <c r="H168" s="84"/>
      <c r="I168" s="84"/>
      <c r="J168" s="128" t="s">
        <v>177</v>
      </c>
    </row>
    <row r="169" spans="1:10" x14ac:dyDescent="0.25">
      <c r="A169" s="61"/>
      <c r="B169" s="62"/>
      <c r="C169" s="55"/>
      <c r="D169" s="64"/>
      <c r="E169" s="65"/>
      <c r="F169" s="66"/>
      <c r="G169" s="67"/>
      <c r="H169" s="91"/>
      <c r="I169" s="91"/>
      <c r="J169" s="69"/>
    </row>
    <row r="170" spans="1:10" x14ac:dyDescent="0.25">
      <c r="A170" s="61"/>
      <c r="B170" s="62"/>
      <c r="C170" s="55"/>
      <c r="D170" s="48" t="s">
        <v>178</v>
      </c>
      <c r="E170" s="65"/>
      <c r="F170" s="66"/>
      <c r="G170" s="67"/>
      <c r="H170" s="91"/>
      <c r="I170" s="91"/>
      <c r="J170" s="69"/>
    </row>
    <row r="171" spans="1:10" x14ac:dyDescent="0.25">
      <c r="A171" s="61" t="s">
        <v>179</v>
      </c>
      <c r="B171" s="62"/>
      <c r="C171" s="55"/>
      <c r="D171" s="64" t="s">
        <v>180</v>
      </c>
      <c r="E171" s="74">
        <v>0</v>
      </c>
      <c r="F171" s="75">
        <v>0</v>
      </c>
      <c r="G171" s="76">
        <v>0</v>
      </c>
      <c r="H171" s="68"/>
      <c r="I171" s="68"/>
      <c r="J171" s="69"/>
    </row>
    <row r="172" spans="1:10" x14ac:dyDescent="0.25">
      <c r="A172" s="61" t="s">
        <v>181</v>
      </c>
      <c r="B172" s="62"/>
      <c r="C172" s="55"/>
      <c r="D172" s="64" t="s">
        <v>182</v>
      </c>
      <c r="E172" s="74">
        <v>10798.05</v>
      </c>
      <c r="F172" s="75">
        <v>10000</v>
      </c>
      <c r="G172" s="76">
        <v>10000</v>
      </c>
      <c r="H172" s="68"/>
      <c r="I172" s="68"/>
      <c r="J172" s="128" t="s">
        <v>183</v>
      </c>
    </row>
    <row r="173" spans="1:10" x14ac:dyDescent="0.25">
      <c r="A173" s="61" t="s">
        <v>184</v>
      </c>
      <c r="B173" s="62"/>
      <c r="C173" s="55"/>
      <c r="D173" s="64" t="s">
        <v>185</v>
      </c>
      <c r="E173" s="74">
        <v>6187.06</v>
      </c>
      <c r="F173" s="75">
        <v>7000</v>
      </c>
      <c r="G173" s="76">
        <v>7000</v>
      </c>
      <c r="H173" s="68"/>
      <c r="I173" s="68"/>
      <c r="J173" s="128" t="s">
        <v>183</v>
      </c>
    </row>
    <row r="174" spans="1:10" x14ac:dyDescent="0.25">
      <c r="A174" s="61" t="s">
        <v>186</v>
      </c>
      <c r="B174" s="62"/>
      <c r="C174" s="55"/>
      <c r="D174" s="64" t="s">
        <v>187</v>
      </c>
      <c r="E174" s="74">
        <v>200</v>
      </c>
      <c r="F174" s="75">
        <v>200</v>
      </c>
      <c r="G174" s="76">
        <v>200</v>
      </c>
      <c r="H174" s="68"/>
      <c r="I174" s="68"/>
      <c r="J174" s="128"/>
    </row>
    <row r="175" spans="1:10" x14ac:dyDescent="0.25">
      <c r="A175" s="61" t="s">
        <v>188</v>
      </c>
      <c r="B175" s="62"/>
      <c r="C175" s="55"/>
      <c r="D175" s="64" t="s">
        <v>189</v>
      </c>
      <c r="E175" s="74">
        <v>10449.34</v>
      </c>
      <c r="F175" s="75">
        <v>8589</v>
      </c>
      <c r="G175" s="76">
        <v>8589</v>
      </c>
      <c r="H175" s="68"/>
      <c r="I175" s="68"/>
      <c r="J175" s="128" t="s">
        <v>151</v>
      </c>
    </row>
    <row r="176" spans="1:10" x14ac:dyDescent="0.25">
      <c r="A176" s="77"/>
      <c r="B176" s="78"/>
      <c r="C176" s="79"/>
      <c r="D176" s="80" t="s">
        <v>33</v>
      </c>
      <c r="E176" s="81">
        <f>SUM(E171:E175)</f>
        <v>27634.45</v>
      </c>
      <c r="F176" s="82">
        <f>SUM(F171:F175)</f>
        <v>25789</v>
      </c>
      <c r="G176" s="83">
        <f>SUM(G171:G175)</f>
        <v>25789</v>
      </c>
      <c r="H176" s="84"/>
      <c r="I176" s="84"/>
      <c r="J176" s="85"/>
    </row>
    <row r="177" spans="1:10" x14ac:dyDescent="0.25">
      <c r="A177" s="61"/>
      <c r="B177" s="62"/>
      <c r="C177" s="55"/>
      <c r="D177" s="64"/>
      <c r="E177" s="65"/>
      <c r="F177" s="66"/>
      <c r="G177" s="67"/>
      <c r="H177" s="91"/>
      <c r="I177" s="91"/>
      <c r="J177" s="69"/>
    </row>
    <row r="178" spans="1:10" x14ac:dyDescent="0.25">
      <c r="A178" s="61"/>
      <c r="B178" s="62"/>
      <c r="C178" s="52"/>
      <c r="D178" s="48" t="s">
        <v>190</v>
      </c>
      <c r="E178" s="65"/>
      <c r="F178" s="66"/>
      <c r="G178" s="67"/>
      <c r="H178" s="99"/>
      <c r="I178" s="99"/>
      <c r="J178" s="69"/>
    </row>
    <row r="179" spans="1:10" x14ac:dyDescent="0.25">
      <c r="A179" s="61" t="s">
        <v>191</v>
      </c>
      <c r="B179" s="62"/>
      <c r="C179" s="55"/>
      <c r="D179" s="64" t="s">
        <v>192</v>
      </c>
      <c r="E179" s="74">
        <v>4143.83</v>
      </c>
      <c r="F179" s="75">
        <v>4200</v>
      </c>
      <c r="G179" s="76">
        <v>4200</v>
      </c>
      <c r="H179" s="68"/>
      <c r="I179" s="68"/>
      <c r="J179" s="128" t="s">
        <v>183</v>
      </c>
    </row>
    <row r="180" spans="1:10" x14ac:dyDescent="0.25">
      <c r="A180" s="104"/>
      <c r="B180" s="78"/>
      <c r="C180" s="129"/>
      <c r="D180" s="80" t="s">
        <v>33</v>
      </c>
      <c r="E180" s="81">
        <f>SUM(E179:E179)</f>
        <v>4143.83</v>
      </c>
      <c r="F180" s="82">
        <f>SUM(F179:F179)</f>
        <v>4200</v>
      </c>
      <c r="G180" s="83">
        <f>SUM(G179:G179)</f>
        <v>4200</v>
      </c>
      <c r="H180" s="84"/>
      <c r="I180" s="84"/>
      <c r="J180" s="94"/>
    </row>
    <row r="181" spans="1:10" x14ac:dyDescent="0.25">
      <c r="A181" s="61"/>
      <c r="B181" s="62"/>
      <c r="C181" s="55"/>
      <c r="D181" s="64"/>
      <c r="E181" s="65"/>
      <c r="F181" s="66"/>
      <c r="G181" s="67"/>
      <c r="H181" s="91"/>
      <c r="I181" s="91"/>
      <c r="J181" s="69"/>
    </row>
    <row r="182" spans="1:10" x14ac:dyDescent="0.25">
      <c r="A182" s="61"/>
      <c r="B182" s="62"/>
      <c r="C182" s="55"/>
      <c r="D182" s="48" t="s">
        <v>193</v>
      </c>
      <c r="E182" s="65"/>
      <c r="F182" s="66"/>
      <c r="G182" s="67"/>
      <c r="H182" s="91"/>
      <c r="I182" s="91"/>
      <c r="J182" s="69"/>
    </row>
    <row r="183" spans="1:10" x14ac:dyDescent="0.25">
      <c r="A183" s="61" t="s">
        <v>194</v>
      </c>
      <c r="B183" s="62"/>
      <c r="C183" s="55"/>
      <c r="D183" s="64" t="s">
        <v>195</v>
      </c>
      <c r="E183" s="74">
        <v>0</v>
      </c>
      <c r="F183" s="75">
        <v>0</v>
      </c>
      <c r="G183" s="76">
        <v>0</v>
      </c>
      <c r="H183" s="68"/>
      <c r="I183" s="68"/>
      <c r="J183" s="69"/>
    </row>
    <row r="184" spans="1:10" x14ac:dyDescent="0.25">
      <c r="A184" s="77"/>
      <c r="B184" s="78"/>
      <c r="C184" s="79"/>
      <c r="D184" s="80" t="s">
        <v>33</v>
      </c>
      <c r="E184" s="81">
        <f>SUM(E183)</f>
        <v>0</v>
      </c>
      <c r="F184" s="82">
        <f>SUM(F183)</f>
        <v>0</v>
      </c>
      <c r="G184" s="83">
        <f>SUM(G183)</f>
        <v>0</v>
      </c>
      <c r="H184" s="84"/>
      <c r="I184" s="84"/>
      <c r="J184" s="85"/>
    </row>
    <row r="185" spans="1:10" x14ac:dyDescent="0.25">
      <c r="A185" s="77"/>
      <c r="B185" s="78"/>
      <c r="C185" s="79"/>
      <c r="D185" s="80"/>
      <c r="E185" s="81"/>
      <c r="F185" s="82"/>
      <c r="G185" s="83"/>
      <c r="H185" s="84"/>
      <c r="I185" s="84"/>
      <c r="J185" s="85"/>
    </row>
    <row r="186" spans="1:10" x14ac:dyDescent="0.25">
      <c r="A186" s="61"/>
      <c r="B186" s="62"/>
      <c r="C186" s="55"/>
      <c r="D186" s="48" t="s">
        <v>196</v>
      </c>
      <c r="E186" s="65"/>
      <c r="F186" s="66"/>
      <c r="G186" s="67"/>
      <c r="H186" s="91"/>
      <c r="I186" s="91"/>
      <c r="J186" s="69"/>
    </row>
    <row r="187" spans="1:10" x14ac:dyDescent="0.25">
      <c r="A187" s="61" t="s">
        <v>197</v>
      </c>
      <c r="B187" s="62"/>
      <c r="C187" s="55"/>
      <c r="D187" s="64" t="s">
        <v>198</v>
      </c>
      <c r="E187" s="74">
        <v>1269.73</v>
      </c>
      <c r="F187" s="75">
        <v>2150</v>
      </c>
      <c r="G187" s="76">
        <v>2150</v>
      </c>
      <c r="H187" s="68"/>
      <c r="I187" s="68"/>
      <c r="J187" s="69" t="s">
        <v>177</v>
      </c>
    </row>
    <row r="188" spans="1:10" x14ac:dyDescent="0.25">
      <c r="A188" s="61" t="s">
        <v>199</v>
      </c>
      <c r="B188" s="62"/>
      <c r="C188" s="55"/>
      <c r="D188" s="64" t="s">
        <v>200</v>
      </c>
      <c r="E188" s="74"/>
      <c r="F188" s="75">
        <v>0</v>
      </c>
      <c r="G188" s="76">
        <v>0</v>
      </c>
      <c r="H188" s="68"/>
      <c r="I188" s="68"/>
      <c r="J188" s="69"/>
    </row>
    <row r="189" spans="1:10" x14ac:dyDescent="0.25">
      <c r="A189" s="61" t="s">
        <v>201</v>
      </c>
      <c r="B189" s="62"/>
      <c r="C189" s="55"/>
      <c r="D189" s="64" t="s">
        <v>202</v>
      </c>
      <c r="E189" s="74">
        <v>3936.07</v>
      </c>
      <c r="F189" s="75">
        <v>4469.8499999999995</v>
      </c>
      <c r="G189" s="76">
        <v>4469.8499999999995</v>
      </c>
      <c r="H189" s="68"/>
      <c r="I189" s="68"/>
      <c r="J189" s="69" t="s">
        <v>177</v>
      </c>
    </row>
    <row r="190" spans="1:10" x14ac:dyDescent="0.25">
      <c r="A190" s="61" t="s">
        <v>203</v>
      </c>
      <c r="B190" s="62"/>
      <c r="C190" s="55"/>
      <c r="D190" s="64" t="s">
        <v>204</v>
      </c>
      <c r="E190" s="74">
        <v>0</v>
      </c>
      <c r="F190" s="75">
        <v>0</v>
      </c>
      <c r="G190" s="76">
        <v>0</v>
      </c>
      <c r="H190" s="68"/>
      <c r="I190" s="68"/>
      <c r="J190" s="69"/>
    </row>
    <row r="191" spans="1:10" x14ac:dyDescent="0.25">
      <c r="A191" s="104"/>
      <c r="B191" s="78"/>
      <c r="C191" s="79"/>
      <c r="D191" s="80" t="s">
        <v>33</v>
      </c>
      <c r="E191" s="81">
        <f>SUM(E187:E190)</f>
        <v>5205.8</v>
      </c>
      <c r="F191" s="82">
        <f>SUM(F187:F190)</f>
        <v>6619.8499999999995</v>
      </c>
      <c r="G191" s="83">
        <f>SUM(G187:G190)</f>
        <v>6619.8499999999995</v>
      </c>
      <c r="H191" s="84"/>
      <c r="I191" s="84"/>
      <c r="J191" s="69"/>
    </row>
    <row r="192" spans="1:10" x14ac:dyDescent="0.25">
      <c r="A192" s="61"/>
      <c r="B192" s="78"/>
      <c r="C192" s="106"/>
      <c r="D192" s="48"/>
      <c r="E192" s="81"/>
      <c r="F192" s="82"/>
      <c r="G192" s="83"/>
      <c r="H192" s="105"/>
      <c r="I192" s="105"/>
      <c r="J192" s="69"/>
    </row>
    <row r="193" spans="1:10" x14ac:dyDescent="0.25">
      <c r="A193" s="61"/>
      <c r="B193" s="62"/>
      <c r="C193" s="55"/>
      <c r="D193" s="48" t="s">
        <v>205</v>
      </c>
      <c r="E193" s="65"/>
      <c r="F193" s="66"/>
      <c r="G193" s="67"/>
      <c r="H193" s="91"/>
      <c r="I193" s="91"/>
      <c r="J193" s="69"/>
    </row>
    <row r="194" spans="1:10" x14ac:dyDescent="0.25">
      <c r="A194" s="61" t="s">
        <v>206</v>
      </c>
      <c r="B194" s="62"/>
      <c r="C194" s="55"/>
      <c r="D194" s="64" t="s">
        <v>207</v>
      </c>
      <c r="E194" s="74">
        <v>1274.77</v>
      </c>
      <c r="F194" s="75">
        <v>1411</v>
      </c>
      <c r="G194" s="76">
        <v>1410.9375</v>
      </c>
      <c r="H194" s="68"/>
      <c r="I194" s="68"/>
      <c r="J194" s="69" t="s">
        <v>177</v>
      </c>
    </row>
    <row r="195" spans="1:10" x14ac:dyDescent="0.25">
      <c r="A195" s="77"/>
      <c r="B195" s="78"/>
      <c r="C195" s="79"/>
      <c r="D195" s="80" t="s">
        <v>33</v>
      </c>
      <c r="E195" s="81">
        <f>SUM(E194)</f>
        <v>1274.77</v>
      </c>
      <c r="F195" s="82">
        <f>SUM(F194)</f>
        <v>1411</v>
      </c>
      <c r="G195" s="83">
        <f>SUM(G194)</f>
        <v>1410.9375</v>
      </c>
      <c r="H195" s="84"/>
      <c r="I195" s="84"/>
      <c r="J195" s="85"/>
    </row>
    <row r="196" spans="1:10" x14ac:dyDescent="0.25">
      <c r="A196" s="46"/>
      <c r="B196" s="78"/>
      <c r="C196" s="106"/>
      <c r="D196" s="48"/>
      <c r="E196" s="81"/>
      <c r="F196" s="82"/>
      <c r="G196" s="83"/>
      <c r="H196" s="86"/>
      <c r="I196" s="86"/>
      <c r="J196" s="87"/>
    </row>
    <row r="197" spans="1:10" x14ac:dyDescent="0.25">
      <c r="A197" s="46"/>
      <c r="B197" s="78"/>
      <c r="C197" s="106"/>
      <c r="D197" s="48"/>
      <c r="E197" s="81"/>
      <c r="F197" s="82"/>
      <c r="G197" s="83"/>
      <c r="H197" s="86"/>
      <c r="I197" s="86"/>
      <c r="J197" s="130"/>
    </row>
    <row r="198" spans="1:10" x14ac:dyDescent="0.25">
      <c r="A198" s="118"/>
      <c r="B198" s="119">
        <f>B168+B176+B180+B191+B195+B184</f>
        <v>0</v>
      </c>
      <c r="C198" s="120"/>
      <c r="D198" s="121" t="s">
        <v>162</v>
      </c>
      <c r="E198" s="122">
        <f>E168+E176+E180+E184+E191+E195</f>
        <v>53349.170000000006</v>
      </c>
      <c r="F198" s="123">
        <f>F168+F176+F180+F184+F191+F195</f>
        <v>101292.95000000001</v>
      </c>
      <c r="G198" s="124">
        <f>G168+G176+G180+G184+G191+G195</f>
        <v>101292.88750000001</v>
      </c>
      <c r="H198" s="125"/>
      <c r="I198" s="126"/>
      <c r="J198" s="131">
        <f>(G198+G328)/(G274+G328)</f>
        <v>9.2587999098633272E-2</v>
      </c>
    </row>
    <row r="199" spans="1:10" x14ac:dyDescent="0.25">
      <c r="A199" s="61"/>
      <c r="B199" s="62"/>
      <c r="C199" s="55"/>
      <c r="D199" s="64"/>
      <c r="E199" s="65"/>
      <c r="F199" s="66"/>
      <c r="G199" s="67"/>
      <c r="H199" s="91"/>
      <c r="I199" s="91"/>
      <c r="J199" s="117"/>
    </row>
    <row r="200" spans="1:10" x14ac:dyDescent="0.25">
      <c r="A200" s="61"/>
      <c r="B200" s="62"/>
      <c r="C200" s="55"/>
      <c r="D200" s="48" t="s">
        <v>208</v>
      </c>
      <c r="E200" s="65"/>
      <c r="F200" s="66"/>
      <c r="G200" s="67"/>
      <c r="H200" s="91"/>
      <c r="I200" s="91"/>
      <c r="J200" s="117"/>
    </row>
    <row r="201" spans="1:10" x14ac:dyDescent="0.25">
      <c r="A201" s="61" t="s">
        <v>209</v>
      </c>
      <c r="B201" s="62"/>
      <c r="C201" s="55"/>
      <c r="D201" s="64" t="s">
        <v>210</v>
      </c>
      <c r="E201" s="74">
        <v>317.42</v>
      </c>
      <c r="F201" s="75">
        <v>300</v>
      </c>
      <c r="G201" s="76">
        <v>300</v>
      </c>
      <c r="H201" s="68"/>
      <c r="I201" s="68"/>
      <c r="J201" s="128"/>
    </row>
    <row r="202" spans="1:10" x14ac:dyDescent="0.25">
      <c r="A202" s="61" t="s">
        <v>211</v>
      </c>
      <c r="B202" s="62"/>
      <c r="C202" s="55"/>
      <c r="D202" s="64" t="s">
        <v>212</v>
      </c>
      <c r="E202" s="74">
        <v>574.44000000000005</v>
      </c>
      <c r="F202" s="75">
        <v>300</v>
      </c>
      <c r="G202" s="76">
        <v>300</v>
      </c>
      <c r="H202" s="68"/>
      <c r="I202" s="68"/>
      <c r="J202" s="128"/>
    </row>
    <row r="203" spans="1:10" x14ac:dyDescent="0.25">
      <c r="A203" s="61" t="s">
        <v>213</v>
      </c>
      <c r="B203" s="62"/>
      <c r="C203" s="55"/>
      <c r="D203" s="64" t="s">
        <v>214</v>
      </c>
      <c r="E203" s="74">
        <v>0</v>
      </c>
      <c r="F203" s="75">
        <v>0</v>
      </c>
      <c r="G203" s="76">
        <v>0</v>
      </c>
      <c r="H203" s="68"/>
      <c r="I203" s="68"/>
      <c r="J203" s="128"/>
    </row>
    <row r="204" spans="1:10" x14ac:dyDescent="0.25">
      <c r="A204" s="61" t="s">
        <v>215</v>
      </c>
      <c r="B204" s="62"/>
      <c r="C204" s="55"/>
      <c r="D204" s="64" t="s">
        <v>216</v>
      </c>
      <c r="E204" s="74">
        <v>30.25</v>
      </c>
      <c r="F204" s="75">
        <v>0</v>
      </c>
      <c r="G204" s="76">
        <v>0</v>
      </c>
      <c r="H204" s="68"/>
      <c r="I204" s="68"/>
      <c r="J204" s="128"/>
    </row>
    <row r="205" spans="1:10" x14ac:dyDescent="0.25">
      <c r="A205" s="77"/>
      <c r="B205" s="78"/>
      <c r="C205" s="79"/>
      <c r="D205" s="80" t="s">
        <v>33</v>
      </c>
      <c r="E205" s="81">
        <f>SUM(E201:E204)</f>
        <v>922.11000000000013</v>
      </c>
      <c r="F205" s="82">
        <f>SUM(F201:F204)</f>
        <v>600</v>
      </c>
      <c r="G205" s="83">
        <f>SUM(G201:G204)</f>
        <v>600</v>
      </c>
      <c r="H205" s="84"/>
      <c r="I205" s="84"/>
      <c r="J205" s="128" t="s">
        <v>183</v>
      </c>
    </row>
    <row r="206" spans="1:10" x14ac:dyDescent="0.25">
      <c r="A206" s="61"/>
      <c r="B206" s="62"/>
      <c r="C206" s="55"/>
      <c r="D206" s="64"/>
      <c r="E206" s="65"/>
      <c r="F206" s="66"/>
      <c r="G206" s="67"/>
      <c r="H206" s="91"/>
      <c r="I206" s="91"/>
      <c r="J206" s="128"/>
    </row>
    <row r="207" spans="1:10" x14ac:dyDescent="0.25">
      <c r="A207" s="61"/>
      <c r="B207" s="62"/>
      <c r="C207" s="55"/>
      <c r="D207" s="64"/>
      <c r="E207" s="65"/>
      <c r="F207" s="66"/>
      <c r="G207" s="67"/>
      <c r="H207" s="91"/>
      <c r="I207" s="91"/>
      <c r="J207" s="128"/>
    </row>
    <row r="208" spans="1:10" x14ac:dyDescent="0.25">
      <c r="A208" s="61"/>
      <c r="B208" s="62"/>
      <c r="C208" s="55"/>
      <c r="D208" s="48" t="s">
        <v>217</v>
      </c>
      <c r="E208" s="65"/>
      <c r="F208" s="66"/>
      <c r="G208" s="67"/>
      <c r="H208" s="91"/>
      <c r="I208" s="91"/>
      <c r="J208" s="128"/>
    </row>
    <row r="209" spans="1:10" x14ac:dyDescent="0.25">
      <c r="A209" s="61" t="s">
        <v>218</v>
      </c>
      <c r="B209" s="62"/>
      <c r="C209" s="55"/>
      <c r="D209" s="64" t="s">
        <v>219</v>
      </c>
      <c r="E209" s="74">
        <v>0</v>
      </c>
      <c r="F209" s="75">
        <v>0</v>
      </c>
      <c r="G209" s="76">
        <v>0</v>
      </c>
      <c r="H209" s="68"/>
      <c r="I209" s="68"/>
      <c r="J209" s="128"/>
    </row>
    <row r="210" spans="1:10" x14ac:dyDescent="0.25">
      <c r="A210" s="61" t="s">
        <v>220</v>
      </c>
      <c r="B210" s="62"/>
      <c r="C210" s="55"/>
      <c r="D210" s="64" t="s">
        <v>221</v>
      </c>
      <c r="E210" s="74">
        <v>16817.73</v>
      </c>
      <c r="F210" s="75">
        <v>20000</v>
      </c>
      <c r="G210" s="76">
        <v>20000</v>
      </c>
      <c r="H210" s="68"/>
      <c r="I210" s="68"/>
      <c r="J210" s="128" t="s">
        <v>132</v>
      </c>
    </row>
    <row r="211" spans="1:10" x14ac:dyDescent="0.25">
      <c r="A211" s="61" t="s">
        <v>222</v>
      </c>
      <c r="B211" s="62"/>
      <c r="C211" s="55"/>
      <c r="D211" s="64" t="s">
        <v>223</v>
      </c>
      <c r="F211" s="75">
        <v>0</v>
      </c>
      <c r="G211" s="76">
        <v>0</v>
      </c>
      <c r="H211" s="68"/>
      <c r="I211" s="68"/>
      <c r="J211" s="128"/>
    </row>
    <row r="212" spans="1:10" x14ac:dyDescent="0.25">
      <c r="A212" s="61" t="s">
        <v>224</v>
      </c>
      <c r="B212" s="62"/>
      <c r="C212" s="55"/>
      <c r="D212" s="64" t="s">
        <v>225</v>
      </c>
      <c r="E212" s="74">
        <v>1075</v>
      </c>
      <c r="F212" s="75">
        <v>1075</v>
      </c>
      <c r="G212" s="76">
        <v>1075</v>
      </c>
      <c r="H212" s="68"/>
      <c r="I212" s="68"/>
      <c r="J212" s="128" t="s">
        <v>183</v>
      </c>
    </row>
    <row r="213" spans="1:10" x14ac:dyDescent="0.25">
      <c r="A213" s="61" t="s">
        <v>226</v>
      </c>
      <c r="B213" s="62"/>
      <c r="C213" s="55"/>
      <c r="D213" s="64" t="s">
        <v>227</v>
      </c>
      <c r="E213" s="11">
        <v>115.5</v>
      </c>
      <c r="F213" s="75">
        <v>120</v>
      </c>
      <c r="G213" s="76">
        <v>120</v>
      </c>
      <c r="H213" s="68"/>
      <c r="I213" s="68"/>
      <c r="J213" s="128"/>
    </row>
    <row r="214" spans="1:10" x14ac:dyDescent="0.25">
      <c r="A214" s="61" t="s">
        <v>228</v>
      </c>
      <c r="B214" s="62"/>
      <c r="C214" s="55"/>
      <c r="D214" s="64" t="s">
        <v>229</v>
      </c>
      <c r="E214" s="74">
        <v>0</v>
      </c>
      <c r="F214" s="75">
        <v>0</v>
      </c>
      <c r="G214" s="76">
        <v>0</v>
      </c>
      <c r="H214" s="68"/>
      <c r="I214" s="68"/>
      <c r="J214" s="128"/>
    </row>
    <row r="215" spans="1:10" x14ac:dyDescent="0.25">
      <c r="A215" s="61" t="s">
        <v>230</v>
      </c>
      <c r="B215" s="62"/>
      <c r="C215" s="55"/>
      <c r="D215" s="64" t="s">
        <v>231</v>
      </c>
      <c r="E215" s="74">
        <v>6515.04</v>
      </c>
      <c r="F215" s="75">
        <v>0</v>
      </c>
      <c r="G215" s="76">
        <v>0</v>
      </c>
      <c r="H215" s="68"/>
      <c r="I215" s="68"/>
      <c r="J215" s="128"/>
    </row>
    <row r="216" spans="1:10" x14ac:dyDescent="0.25">
      <c r="A216" s="104"/>
      <c r="B216" s="78"/>
      <c r="C216" s="79"/>
      <c r="D216" s="80" t="s">
        <v>33</v>
      </c>
      <c r="E216" s="81">
        <f>SUM(E209:E215)</f>
        <v>24523.27</v>
      </c>
      <c r="F216" s="82">
        <f>SUM(F209:F215)</f>
        <v>21195</v>
      </c>
      <c r="G216" s="83">
        <f>SUM(G209:G215)</f>
        <v>21195</v>
      </c>
      <c r="H216" s="84"/>
      <c r="I216" s="84"/>
      <c r="J216" s="128"/>
    </row>
    <row r="217" spans="1:10" x14ac:dyDescent="0.25">
      <c r="A217" s="61"/>
      <c r="B217" s="62"/>
      <c r="C217" s="55"/>
      <c r="D217" s="64"/>
      <c r="E217" s="65"/>
      <c r="F217" s="66"/>
      <c r="G217" s="67"/>
      <c r="H217" s="132"/>
      <c r="I217" s="132"/>
      <c r="J217" s="128"/>
    </row>
    <row r="218" spans="1:10" x14ac:dyDescent="0.25">
      <c r="A218" s="61"/>
      <c r="B218" s="62"/>
      <c r="C218" s="55"/>
      <c r="D218" s="48" t="s">
        <v>232</v>
      </c>
      <c r="E218" s="65"/>
      <c r="F218" s="66"/>
      <c r="G218" s="67"/>
      <c r="H218" s="132"/>
      <c r="I218" s="132"/>
      <c r="J218" s="128"/>
    </row>
    <row r="219" spans="1:10" x14ac:dyDescent="0.25">
      <c r="A219" s="61" t="s">
        <v>233</v>
      </c>
      <c r="B219" s="62"/>
      <c r="C219" s="55"/>
      <c r="D219" s="64" t="s">
        <v>234</v>
      </c>
      <c r="E219" s="74">
        <v>1813.76</v>
      </c>
      <c r="F219" s="75">
        <v>1700</v>
      </c>
      <c r="G219" s="76">
        <v>1700</v>
      </c>
      <c r="H219" s="132"/>
      <c r="I219" s="132"/>
      <c r="J219" s="128" t="s">
        <v>235</v>
      </c>
    </row>
    <row r="220" spans="1:10" x14ac:dyDescent="0.25">
      <c r="A220" s="61" t="s">
        <v>236</v>
      </c>
      <c r="B220" s="62"/>
      <c r="C220" s="55"/>
      <c r="D220" s="64" t="s">
        <v>237</v>
      </c>
      <c r="E220" s="74">
        <v>0</v>
      </c>
      <c r="F220" s="75">
        <v>0</v>
      </c>
      <c r="G220" s="76">
        <v>0</v>
      </c>
      <c r="H220" s="68"/>
      <c r="I220" s="68"/>
      <c r="J220" s="69"/>
    </row>
    <row r="221" spans="1:10" x14ac:dyDescent="0.25">
      <c r="A221" s="77"/>
      <c r="B221" s="78"/>
      <c r="C221" s="79"/>
      <c r="D221" s="80" t="s">
        <v>33</v>
      </c>
      <c r="E221" s="81">
        <f>SUM(E219:E220)</f>
        <v>1813.76</v>
      </c>
      <c r="F221" s="82">
        <f>SUM(F219:F220)</f>
        <v>1700</v>
      </c>
      <c r="G221" s="83">
        <f>SUM(G219:G220)</f>
        <v>1700</v>
      </c>
      <c r="H221" s="84"/>
      <c r="I221" s="84"/>
      <c r="J221" s="85"/>
    </row>
    <row r="222" spans="1:10" x14ac:dyDescent="0.25">
      <c r="A222" s="61"/>
      <c r="B222" s="62"/>
      <c r="C222" s="55"/>
      <c r="D222" s="64"/>
      <c r="E222" s="65"/>
      <c r="F222" s="66"/>
      <c r="G222" s="67"/>
      <c r="H222" s="91"/>
      <c r="I222" s="91"/>
      <c r="J222" s="69"/>
    </row>
    <row r="223" spans="1:10" x14ac:dyDescent="0.25">
      <c r="A223" s="61"/>
      <c r="B223" s="62"/>
      <c r="C223" s="55"/>
      <c r="D223" s="48" t="s">
        <v>238</v>
      </c>
      <c r="E223" s="65"/>
      <c r="F223" s="66"/>
      <c r="G223" s="67"/>
      <c r="H223" s="91"/>
      <c r="I223" s="91"/>
      <c r="J223" s="69"/>
    </row>
    <row r="224" spans="1:10" x14ac:dyDescent="0.25">
      <c r="A224" s="61" t="s">
        <v>239</v>
      </c>
      <c r="B224" s="62"/>
      <c r="C224" s="55"/>
      <c r="D224" s="64" t="s">
        <v>240</v>
      </c>
      <c r="E224" s="74">
        <v>4611.68</v>
      </c>
      <c r="F224" s="75">
        <v>4700</v>
      </c>
      <c r="G224" s="76">
        <v>4700</v>
      </c>
      <c r="H224" s="68"/>
      <c r="I224" s="68"/>
      <c r="J224" s="69" t="s">
        <v>183</v>
      </c>
    </row>
    <row r="225" spans="1:10" x14ac:dyDescent="0.25">
      <c r="A225" s="104"/>
      <c r="B225" s="78"/>
      <c r="C225" s="79"/>
      <c r="D225" s="80" t="s">
        <v>33</v>
      </c>
      <c r="E225" s="81">
        <f>SUM(E224:E224)</f>
        <v>4611.68</v>
      </c>
      <c r="F225" s="82">
        <f>SUM(F224:F224)</f>
        <v>4700</v>
      </c>
      <c r="G225" s="83">
        <f>SUM(G224:G224)</f>
        <v>4700</v>
      </c>
      <c r="H225" s="84"/>
      <c r="I225" s="84"/>
      <c r="J225" s="94"/>
    </row>
    <row r="226" spans="1:10" x14ac:dyDescent="0.25">
      <c r="A226" s="104"/>
      <c r="B226" s="78"/>
      <c r="C226" s="79"/>
      <c r="D226" s="80"/>
      <c r="E226" s="81"/>
      <c r="F226" s="82"/>
      <c r="G226" s="83"/>
      <c r="H226" s="84"/>
      <c r="I226" s="84"/>
      <c r="J226" s="94"/>
    </row>
    <row r="227" spans="1:10" x14ac:dyDescent="0.25">
      <c r="A227" s="96"/>
      <c r="B227" s="78"/>
      <c r="C227" s="79"/>
      <c r="D227" s="48" t="s">
        <v>241</v>
      </c>
      <c r="E227" s="81"/>
      <c r="F227" s="82"/>
      <c r="G227" s="83"/>
      <c r="H227" s="84"/>
      <c r="I227" s="84"/>
      <c r="J227" s="94"/>
    </row>
    <row r="228" spans="1:10" x14ac:dyDescent="0.25">
      <c r="A228" s="96" t="s">
        <v>242</v>
      </c>
      <c r="B228" s="78"/>
      <c r="C228" s="79"/>
      <c r="D228" s="64" t="s">
        <v>243</v>
      </c>
      <c r="E228" s="74">
        <v>0</v>
      </c>
      <c r="F228" s="75">
        <v>0</v>
      </c>
      <c r="G228" s="76">
        <v>0</v>
      </c>
      <c r="H228" s="84"/>
      <c r="I228" s="84"/>
      <c r="J228" s="69"/>
    </row>
    <row r="229" spans="1:10" x14ac:dyDescent="0.25">
      <c r="A229" s="104"/>
      <c r="B229" s="78"/>
      <c r="C229" s="79"/>
      <c r="D229" s="80" t="s">
        <v>33</v>
      </c>
      <c r="E229" s="81">
        <f>SUM(E228:E228)</f>
        <v>0</v>
      </c>
      <c r="F229" s="82">
        <f>SUM(F228:F228)</f>
        <v>0</v>
      </c>
      <c r="G229" s="83">
        <f>SUM(G228:G228)</f>
        <v>0</v>
      </c>
      <c r="H229" s="84"/>
      <c r="I229" s="84"/>
      <c r="J229" s="94"/>
    </row>
    <row r="230" spans="1:10" x14ac:dyDescent="0.25">
      <c r="A230" s="61"/>
      <c r="B230" s="62"/>
      <c r="C230" s="55"/>
      <c r="D230" s="64"/>
      <c r="E230" s="65"/>
      <c r="F230" s="66"/>
      <c r="G230" s="67"/>
      <c r="H230" s="91"/>
      <c r="I230" s="91"/>
      <c r="J230" s="69"/>
    </row>
    <row r="231" spans="1:10" x14ac:dyDescent="0.25">
      <c r="A231" s="61"/>
      <c r="B231" s="62"/>
      <c r="C231" s="55"/>
      <c r="D231" s="48" t="s">
        <v>244</v>
      </c>
      <c r="E231" s="65"/>
      <c r="F231" s="66"/>
      <c r="G231" s="67"/>
      <c r="H231" s="91"/>
      <c r="I231" s="91"/>
      <c r="J231" s="69"/>
    </row>
    <row r="232" spans="1:10" x14ac:dyDescent="0.25">
      <c r="A232" s="61" t="s">
        <v>245</v>
      </c>
      <c r="B232" s="62"/>
      <c r="C232" s="55"/>
      <c r="D232" s="64" t="s">
        <v>246</v>
      </c>
      <c r="E232" s="74">
        <v>792</v>
      </c>
      <c r="F232" s="75">
        <v>792</v>
      </c>
      <c r="G232" s="76">
        <v>792</v>
      </c>
      <c r="H232" s="68"/>
      <c r="I232" s="68"/>
      <c r="J232" s="128" t="s">
        <v>247</v>
      </c>
    </row>
    <row r="233" spans="1:10" x14ac:dyDescent="0.25">
      <c r="A233" s="61" t="s">
        <v>248</v>
      </c>
      <c r="B233" s="62"/>
      <c r="C233" s="55"/>
      <c r="D233" s="64" t="s">
        <v>249</v>
      </c>
      <c r="E233" s="74">
        <v>0</v>
      </c>
      <c r="F233" s="75">
        <v>0</v>
      </c>
      <c r="G233" s="76">
        <v>0</v>
      </c>
      <c r="H233" s="68"/>
      <c r="I233" s="68"/>
      <c r="J233" s="128"/>
    </row>
    <row r="234" spans="1:10" x14ac:dyDescent="0.25">
      <c r="A234" s="104"/>
      <c r="B234" s="78"/>
      <c r="C234" s="79"/>
      <c r="D234" s="80" t="s">
        <v>33</v>
      </c>
      <c r="E234" s="81">
        <f>SUM(E232:E233)</f>
        <v>792</v>
      </c>
      <c r="F234" s="82">
        <f>SUM(F232:F233)</f>
        <v>792</v>
      </c>
      <c r="G234" s="83">
        <f>SUM(G232:G233)</f>
        <v>792</v>
      </c>
      <c r="H234" s="84"/>
      <c r="I234" s="84"/>
      <c r="J234" s="94"/>
    </row>
    <row r="235" spans="1:10" x14ac:dyDescent="0.25">
      <c r="A235" s="61"/>
      <c r="B235" s="62"/>
      <c r="C235" s="52"/>
      <c r="D235" s="64"/>
      <c r="E235" s="65"/>
      <c r="F235" s="66"/>
      <c r="G235" s="67"/>
      <c r="H235" s="99"/>
      <c r="I235" s="99"/>
      <c r="J235" s="69"/>
    </row>
    <row r="236" spans="1:10" x14ac:dyDescent="0.25">
      <c r="A236" s="61"/>
      <c r="B236" s="62"/>
      <c r="C236" s="52"/>
      <c r="D236" s="48" t="s">
        <v>250</v>
      </c>
      <c r="E236" s="65"/>
      <c r="F236" s="66"/>
      <c r="G236" s="67"/>
      <c r="H236" s="99"/>
      <c r="I236" s="99"/>
      <c r="J236" s="69"/>
    </row>
    <row r="237" spans="1:10" x14ac:dyDescent="0.25">
      <c r="A237" s="61" t="s">
        <v>251</v>
      </c>
      <c r="B237" s="62"/>
      <c r="C237" s="52"/>
      <c r="D237" s="64" t="s">
        <v>252</v>
      </c>
      <c r="E237" s="74">
        <v>556.71</v>
      </c>
      <c r="F237" s="75">
        <v>0</v>
      </c>
      <c r="G237" s="76">
        <v>0</v>
      </c>
      <c r="H237" s="68"/>
      <c r="I237" s="68"/>
      <c r="J237" s="69"/>
    </row>
    <row r="238" spans="1:10" x14ac:dyDescent="0.25">
      <c r="A238" s="61" t="s">
        <v>253</v>
      </c>
      <c r="B238" s="62"/>
      <c r="C238" s="52"/>
      <c r="D238" s="133" t="s">
        <v>254</v>
      </c>
      <c r="E238" s="74">
        <v>184.36</v>
      </c>
      <c r="F238" s="75">
        <v>10000</v>
      </c>
      <c r="G238" s="76">
        <v>10000</v>
      </c>
      <c r="H238" s="68"/>
      <c r="I238" s="68"/>
      <c r="J238" s="69" t="s">
        <v>132</v>
      </c>
    </row>
    <row r="239" spans="1:10" x14ac:dyDescent="0.25">
      <c r="A239" s="61" t="s">
        <v>255</v>
      </c>
      <c r="B239" s="62"/>
      <c r="C239" s="52"/>
      <c r="D239" s="133" t="s">
        <v>256</v>
      </c>
      <c r="E239" s="74">
        <v>0</v>
      </c>
      <c r="F239" s="75">
        <v>0</v>
      </c>
      <c r="G239" s="76">
        <v>0</v>
      </c>
      <c r="H239" s="68"/>
      <c r="I239" s="68"/>
      <c r="J239" s="69"/>
    </row>
    <row r="240" spans="1:10" x14ac:dyDescent="0.25">
      <c r="A240" s="77"/>
      <c r="B240" s="78"/>
      <c r="C240" s="79"/>
      <c r="D240" s="80" t="s">
        <v>33</v>
      </c>
      <c r="E240" s="81">
        <f>SUM(E237:E239)</f>
        <v>741.07</v>
      </c>
      <c r="F240" s="82">
        <f>SUM(F237:F239)</f>
        <v>10000</v>
      </c>
      <c r="G240" s="83">
        <f>SUM(G237:G239)</f>
        <v>10000</v>
      </c>
      <c r="H240" s="84"/>
      <c r="I240" s="84"/>
      <c r="J240" s="85"/>
    </row>
    <row r="241" spans="1:10" x14ac:dyDescent="0.25">
      <c r="A241" s="61"/>
      <c r="B241" s="62"/>
      <c r="C241" s="55"/>
      <c r="D241" s="64"/>
      <c r="E241" s="65"/>
      <c r="F241" s="66"/>
      <c r="G241" s="67"/>
      <c r="H241" s="91"/>
      <c r="I241" s="91"/>
      <c r="J241" s="69"/>
    </row>
    <row r="242" spans="1:10" x14ac:dyDescent="0.25">
      <c r="A242" s="61"/>
      <c r="B242" s="62"/>
      <c r="C242" s="55"/>
      <c r="D242" s="48" t="s">
        <v>257</v>
      </c>
      <c r="E242" s="65"/>
      <c r="F242" s="66"/>
      <c r="G242" s="67"/>
      <c r="H242" s="91"/>
      <c r="I242" s="91"/>
      <c r="J242" s="69"/>
    </row>
    <row r="243" spans="1:10" x14ac:dyDescent="0.25">
      <c r="A243" s="61" t="s">
        <v>258</v>
      </c>
      <c r="B243" s="62"/>
      <c r="C243" s="55"/>
      <c r="D243" s="64" t="s">
        <v>259</v>
      </c>
      <c r="E243" s="74">
        <v>0</v>
      </c>
      <c r="F243" s="75">
        <v>0</v>
      </c>
      <c r="G243" s="76">
        <v>0</v>
      </c>
      <c r="H243" s="68"/>
      <c r="I243" s="68"/>
      <c r="J243" s="69"/>
    </row>
    <row r="244" spans="1:10" x14ac:dyDescent="0.25">
      <c r="A244" s="61" t="s">
        <v>260</v>
      </c>
      <c r="B244" s="62"/>
      <c r="C244" s="55"/>
      <c r="D244" s="64" t="s">
        <v>261</v>
      </c>
      <c r="E244" s="74">
        <v>626.1</v>
      </c>
      <c r="F244" s="75">
        <v>900</v>
      </c>
      <c r="G244" s="76">
        <f>'[1]NT Supp1'!O404</f>
        <v>900</v>
      </c>
      <c r="H244" s="68"/>
      <c r="I244" s="68"/>
      <c r="J244" s="69"/>
    </row>
    <row r="245" spans="1:10" x14ac:dyDescent="0.25">
      <c r="A245" s="104"/>
      <c r="B245" s="78"/>
      <c r="C245" s="79"/>
      <c r="D245" s="80" t="s">
        <v>33</v>
      </c>
      <c r="E245" s="81">
        <f>SUM(E243:E244)</f>
        <v>626.1</v>
      </c>
      <c r="F245" s="82">
        <f>SUM(F243:F244)</f>
        <v>900</v>
      </c>
      <c r="G245" s="83">
        <f>SUM(G243:G244)</f>
        <v>900</v>
      </c>
      <c r="H245" s="84"/>
      <c r="I245" s="84"/>
      <c r="J245" s="94"/>
    </row>
    <row r="246" spans="1:10" x14ac:dyDescent="0.25">
      <c r="A246" s="61"/>
      <c r="B246" s="78"/>
      <c r="C246" s="106"/>
      <c r="D246" s="64"/>
      <c r="E246" s="81"/>
      <c r="F246" s="82"/>
      <c r="G246" s="83"/>
      <c r="H246" s="86"/>
      <c r="I246" s="86"/>
      <c r="J246" s="69"/>
    </row>
    <row r="247" spans="1:10" x14ac:dyDescent="0.25">
      <c r="A247" s="61"/>
      <c r="B247" s="78"/>
      <c r="C247" s="106"/>
      <c r="D247" s="48" t="s">
        <v>262</v>
      </c>
      <c r="E247" s="81"/>
      <c r="F247" s="82"/>
      <c r="G247" s="83"/>
      <c r="H247" s="86"/>
      <c r="I247" s="86"/>
      <c r="J247" s="69"/>
    </row>
    <row r="248" spans="1:10" x14ac:dyDescent="0.25">
      <c r="A248" s="61" t="s">
        <v>263</v>
      </c>
      <c r="B248" s="78"/>
      <c r="C248" s="106"/>
      <c r="D248" s="64" t="s">
        <v>264</v>
      </c>
      <c r="E248" s="74">
        <v>0</v>
      </c>
      <c r="F248" s="75">
        <v>0</v>
      </c>
      <c r="G248" s="76">
        <v>0</v>
      </c>
      <c r="H248" s="86"/>
      <c r="I248" s="86"/>
      <c r="J248" s="69"/>
    </row>
    <row r="249" spans="1:10" x14ac:dyDescent="0.25">
      <c r="A249" s="61" t="s">
        <v>265</v>
      </c>
      <c r="B249" s="62"/>
      <c r="C249" s="55"/>
      <c r="D249" s="64" t="s">
        <v>266</v>
      </c>
      <c r="E249" s="74">
        <v>0</v>
      </c>
      <c r="F249" s="75">
        <v>0</v>
      </c>
      <c r="G249" s="76">
        <v>0</v>
      </c>
      <c r="H249" s="68"/>
      <c r="I249" s="68"/>
      <c r="J249" s="69"/>
    </row>
    <row r="250" spans="1:10" x14ac:dyDescent="0.25">
      <c r="A250" s="96" t="s">
        <v>267</v>
      </c>
      <c r="B250" s="66"/>
      <c r="C250" s="134"/>
      <c r="D250" s="112" t="s">
        <v>268</v>
      </c>
      <c r="E250" s="74">
        <v>35058.339999999997</v>
      </c>
      <c r="F250" s="75">
        <v>25000</v>
      </c>
      <c r="G250" s="76">
        <v>25000</v>
      </c>
      <c r="H250" s="68"/>
      <c r="I250" s="68"/>
      <c r="J250" s="69" t="s">
        <v>269</v>
      </c>
    </row>
    <row r="251" spans="1:10" x14ac:dyDescent="0.25">
      <c r="A251" s="61" t="s">
        <v>270</v>
      </c>
      <c r="B251" s="135">
        <f>[1]Indic.!C12</f>
        <v>952350</v>
      </c>
      <c r="C251" s="55"/>
      <c r="D251" s="64" t="s">
        <v>271</v>
      </c>
      <c r="E251" s="136"/>
      <c r="F251" s="137"/>
      <c r="G251" s="138"/>
      <c r="H251" s="139"/>
      <c r="I251" s="139"/>
      <c r="J251" s="69"/>
    </row>
    <row r="252" spans="1:10" x14ac:dyDescent="0.25">
      <c r="A252" s="104"/>
      <c r="B252" s="140">
        <f>SUM(B249:B251)</f>
        <v>952350</v>
      </c>
      <c r="C252" s="79"/>
      <c r="D252" s="80" t="s">
        <v>33</v>
      </c>
      <c r="E252" s="81">
        <f>SUM(E248:E251)</f>
        <v>35058.339999999997</v>
      </c>
      <c r="F252" s="82">
        <f>SUM(F248:F251)</f>
        <v>25000</v>
      </c>
      <c r="G252" s="83">
        <f>SUM(G248:G251)</f>
        <v>25000</v>
      </c>
      <c r="H252" s="84"/>
      <c r="I252" s="84"/>
      <c r="J252" s="94"/>
    </row>
    <row r="253" spans="1:10" x14ac:dyDescent="0.25">
      <c r="A253" s="61"/>
      <c r="B253" s="78"/>
      <c r="C253" s="141"/>
      <c r="D253" s="48"/>
      <c r="E253" s="81"/>
      <c r="F253" s="82"/>
      <c r="G253" s="83"/>
      <c r="H253" s="142"/>
      <c r="I253" s="142"/>
      <c r="J253" s="117"/>
    </row>
    <row r="254" spans="1:10" x14ac:dyDescent="0.25">
      <c r="A254" s="143"/>
      <c r="B254" s="119">
        <f>B205+B216+B221+B225+B234+B240+B245+B252</f>
        <v>952350</v>
      </c>
      <c r="C254" s="144"/>
      <c r="D254" s="121" t="s">
        <v>272</v>
      </c>
      <c r="E254" s="122">
        <f>E205+E216+E221+E225+E229+E234+E240+E245+E252</f>
        <v>69088.329999999987</v>
      </c>
      <c r="F254" s="123">
        <f>F205+F216+F221+F225+F229+F234+F240+F245+F252</f>
        <v>64887</v>
      </c>
      <c r="G254" s="124">
        <f>G205+G216+G221+G225+G229+G234+G240+G245+G252</f>
        <v>64887</v>
      </c>
      <c r="H254" s="125"/>
      <c r="I254" s="126"/>
      <c r="J254" s="131">
        <f>G254/(G274+G328)</f>
        <v>4.9652165618830624E-2</v>
      </c>
    </row>
    <row r="255" spans="1:10" x14ac:dyDescent="0.25">
      <c r="A255" s="61"/>
      <c r="B255" s="78"/>
      <c r="C255" s="106"/>
      <c r="D255" s="64"/>
      <c r="E255" s="81"/>
      <c r="F255" s="82"/>
      <c r="G255" s="83"/>
      <c r="H255" s="86"/>
      <c r="I255" s="86"/>
      <c r="J255" s="117"/>
    </row>
    <row r="256" spans="1:10" x14ac:dyDescent="0.25">
      <c r="A256" s="61"/>
      <c r="B256" s="62"/>
      <c r="C256" s="52"/>
      <c r="D256" s="48" t="s">
        <v>273</v>
      </c>
      <c r="E256" s="65"/>
      <c r="F256" s="66"/>
      <c r="G256" s="67"/>
      <c r="H256" s="99"/>
      <c r="I256" s="99"/>
      <c r="J256" s="69"/>
    </row>
    <row r="257" spans="1:10" x14ac:dyDescent="0.25">
      <c r="A257" s="61" t="s">
        <v>274</v>
      </c>
      <c r="B257" s="145"/>
      <c r="C257" s="55"/>
      <c r="D257" s="64" t="s">
        <v>275</v>
      </c>
      <c r="E257" s="65">
        <v>3547.5</v>
      </c>
      <c r="F257" s="75">
        <v>4079.6249999999995</v>
      </c>
      <c r="G257" s="67">
        <f>3547.5*115%</f>
        <v>4079.6249999999995</v>
      </c>
      <c r="H257" s="68"/>
      <c r="I257" s="68"/>
      <c r="J257" s="146">
        <v>0.15</v>
      </c>
    </row>
    <row r="258" spans="1:10" x14ac:dyDescent="0.25">
      <c r="A258" s="61" t="s">
        <v>276</v>
      </c>
      <c r="B258" s="145"/>
      <c r="C258" s="55"/>
      <c r="D258" s="64" t="s">
        <v>277</v>
      </c>
      <c r="E258" s="65">
        <v>1069.2</v>
      </c>
      <c r="F258" s="75">
        <v>1069</v>
      </c>
      <c r="G258" s="67">
        <v>1069</v>
      </c>
      <c r="H258" s="68"/>
      <c r="I258" s="68"/>
      <c r="J258" s="69"/>
    </row>
    <row r="259" spans="1:10" x14ac:dyDescent="0.25">
      <c r="A259" s="61" t="s">
        <v>278</v>
      </c>
      <c r="B259" s="145"/>
      <c r="C259" s="55"/>
      <c r="D259" s="64" t="s">
        <v>279</v>
      </c>
      <c r="E259" s="65">
        <v>375</v>
      </c>
      <c r="F259" s="75">
        <v>375</v>
      </c>
      <c r="G259" s="67">
        <v>375</v>
      </c>
      <c r="H259" s="68"/>
      <c r="I259" s="68"/>
      <c r="J259" s="69"/>
    </row>
    <row r="260" spans="1:10" x14ac:dyDescent="0.25">
      <c r="A260" s="61" t="s">
        <v>280</v>
      </c>
      <c r="B260" s="145"/>
      <c r="C260" s="55"/>
      <c r="D260" s="64" t="s">
        <v>281</v>
      </c>
      <c r="E260" s="65">
        <v>0</v>
      </c>
      <c r="F260" s="75">
        <v>0</v>
      </c>
      <c r="G260" s="67">
        <v>0</v>
      </c>
      <c r="H260" s="68"/>
      <c r="I260" s="68"/>
      <c r="J260" s="69"/>
    </row>
    <row r="261" spans="1:10" x14ac:dyDescent="0.25">
      <c r="A261" s="61" t="s">
        <v>282</v>
      </c>
      <c r="B261" s="145"/>
      <c r="C261" s="55"/>
      <c r="D261" s="64" t="s">
        <v>283</v>
      </c>
      <c r="E261" s="65">
        <v>6960.53</v>
      </c>
      <c r="F261" s="75">
        <v>6858</v>
      </c>
      <c r="G261" s="67">
        <v>6858</v>
      </c>
      <c r="H261" s="68"/>
      <c r="I261" s="68"/>
      <c r="J261" s="97"/>
    </row>
    <row r="262" spans="1:10" x14ac:dyDescent="0.25">
      <c r="A262" s="61" t="s">
        <v>284</v>
      </c>
      <c r="B262" s="145"/>
      <c r="C262" s="55"/>
      <c r="D262" s="64" t="s">
        <v>285</v>
      </c>
      <c r="E262" s="65">
        <v>429.00000000000006</v>
      </c>
      <c r="F262" s="75">
        <v>429.00000000000006</v>
      </c>
      <c r="G262" s="67">
        <v>429.00000000000006</v>
      </c>
      <c r="H262" s="68"/>
      <c r="I262" s="68"/>
      <c r="J262" s="69"/>
    </row>
    <row r="263" spans="1:10" x14ac:dyDescent="0.25">
      <c r="A263" s="61" t="s">
        <v>286</v>
      </c>
      <c r="B263" s="145"/>
      <c r="C263" s="55"/>
      <c r="D263" s="64" t="s">
        <v>287</v>
      </c>
      <c r="E263" s="65">
        <v>1100</v>
      </c>
      <c r="F263" s="75">
        <v>1100</v>
      </c>
      <c r="G263" s="67">
        <v>1100</v>
      </c>
      <c r="H263" s="68"/>
      <c r="I263" s="68"/>
      <c r="J263" s="69"/>
    </row>
    <row r="264" spans="1:10" x14ac:dyDescent="0.25">
      <c r="A264" s="61" t="s">
        <v>288</v>
      </c>
      <c r="B264" s="145"/>
      <c r="C264" s="55"/>
      <c r="D264" s="64" t="s">
        <v>289</v>
      </c>
      <c r="E264" s="65">
        <v>240</v>
      </c>
      <c r="F264" s="75">
        <v>240</v>
      </c>
      <c r="G264" s="67">
        <v>240</v>
      </c>
      <c r="H264" s="68"/>
      <c r="I264" s="68"/>
      <c r="J264" s="69"/>
    </row>
    <row r="265" spans="1:10" x14ac:dyDescent="0.25">
      <c r="A265" s="61" t="s">
        <v>290</v>
      </c>
      <c r="B265" s="145"/>
      <c r="C265" s="55"/>
      <c r="D265" s="64" t="s">
        <v>291</v>
      </c>
      <c r="E265" s="65">
        <v>0</v>
      </c>
      <c r="F265" s="75">
        <v>0</v>
      </c>
      <c r="G265" s="67">
        <v>0</v>
      </c>
      <c r="H265" s="68"/>
      <c r="I265" s="68"/>
      <c r="J265" s="69"/>
    </row>
    <row r="266" spans="1:10" x14ac:dyDescent="0.25">
      <c r="A266" s="77"/>
      <c r="B266" s="78"/>
      <c r="C266" s="79"/>
      <c r="D266" s="80" t="s">
        <v>33</v>
      </c>
      <c r="E266" s="81">
        <f>SUM(E257:E265)</f>
        <v>13721.23</v>
      </c>
      <c r="F266" s="82">
        <f>SUM(F257:F265)</f>
        <v>14150.625</v>
      </c>
      <c r="G266" s="83">
        <f>SUM(G257:G265)</f>
        <v>14150.625</v>
      </c>
      <c r="H266" s="84"/>
      <c r="I266" s="84"/>
      <c r="J266" s="94" t="s">
        <v>151</v>
      </c>
    </row>
    <row r="267" spans="1:10" x14ac:dyDescent="0.25">
      <c r="A267" s="77"/>
      <c r="B267" s="78"/>
      <c r="C267" s="79"/>
      <c r="D267" s="80"/>
      <c r="E267" s="81"/>
      <c r="F267" s="82"/>
      <c r="G267" s="83"/>
      <c r="H267" s="84"/>
      <c r="I267" s="84"/>
      <c r="J267" s="94"/>
    </row>
    <row r="268" spans="1:10" x14ac:dyDescent="0.25">
      <c r="A268" s="61"/>
      <c r="B268" s="78"/>
      <c r="C268" s="79"/>
      <c r="D268" s="48" t="s">
        <v>292</v>
      </c>
      <c r="E268" s="81"/>
      <c r="F268" s="82"/>
      <c r="G268" s="83"/>
      <c r="H268" s="84"/>
      <c r="I268" s="84"/>
      <c r="J268" s="94"/>
    </row>
    <row r="269" spans="1:10" x14ac:dyDescent="0.25">
      <c r="A269" s="61" t="s">
        <v>293</v>
      </c>
      <c r="B269" s="78"/>
      <c r="C269" s="79"/>
      <c r="D269" s="64" t="s">
        <v>294</v>
      </c>
      <c r="E269" s="65">
        <v>0</v>
      </c>
      <c r="F269" s="66">
        <v>0</v>
      </c>
      <c r="G269" s="67">
        <v>0</v>
      </c>
      <c r="H269" s="84"/>
      <c r="I269" s="84"/>
      <c r="J269" s="147"/>
    </row>
    <row r="270" spans="1:10" x14ac:dyDescent="0.25">
      <c r="A270" s="77"/>
      <c r="B270" s="78"/>
      <c r="C270" s="79"/>
      <c r="D270" s="80" t="s">
        <v>33</v>
      </c>
      <c r="E270" s="81">
        <f>E269</f>
        <v>0</v>
      </c>
      <c r="F270" s="82">
        <f>F269</f>
        <v>0</v>
      </c>
      <c r="G270" s="83">
        <f>G269</f>
        <v>0</v>
      </c>
      <c r="H270" s="84"/>
      <c r="I270" s="84"/>
      <c r="J270" s="94"/>
    </row>
    <row r="271" spans="1:10" x14ac:dyDescent="0.25">
      <c r="A271" s="77"/>
      <c r="B271" s="78"/>
      <c r="C271" s="79"/>
      <c r="D271" s="80"/>
      <c r="E271" s="81"/>
      <c r="F271" s="82"/>
      <c r="G271" s="83"/>
      <c r="H271" s="84"/>
      <c r="I271" s="84"/>
      <c r="J271" s="94"/>
    </row>
    <row r="272" spans="1:10" x14ac:dyDescent="0.25">
      <c r="A272" s="118"/>
      <c r="B272" s="119">
        <f>B266</f>
        <v>0</v>
      </c>
      <c r="C272" s="120"/>
      <c r="D272" s="121" t="s">
        <v>295</v>
      </c>
      <c r="E272" s="122">
        <f>E266+E270</f>
        <v>13721.23</v>
      </c>
      <c r="F272" s="123">
        <f>F266+F270</f>
        <v>14150.625</v>
      </c>
      <c r="G272" s="124">
        <f>G266+G270</f>
        <v>14150.625</v>
      </c>
      <c r="H272" s="125"/>
      <c r="I272" s="126"/>
      <c r="J272" s="131">
        <f>G272/(G274+G328)</f>
        <v>1.0828196343026571E-2</v>
      </c>
    </row>
    <row r="273" spans="1:10" ht="15.75" thickBot="1" x14ac:dyDescent="0.3">
      <c r="A273" s="61"/>
      <c r="B273" s="62"/>
      <c r="C273" s="55"/>
      <c r="D273" s="64"/>
      <c r="E273" s="65"/>
      <c r="F273" s="66"/>
      <c r="G273" s="67"/>
      <c r="H273" s="148"/>
      <c r="I273" s="148"/>
      <c r="J273" s="117"/>
    </row>
    <row r="274" spans="1:10" ht="15.75" thickBot="1" x14ac:dyDescent="0.3">
      <c r="A274" s="149"/>
      <c r="B274" s="150">
        <f>B159+B198+B254+B272</f>
        <v>952350</v>
      </c>
      <c r="C274" s="151"/>
      <c r="D274" s="152" t="s">
        <v>296</v>
      </c>
      <c r="E274" s="153">
        <f>E159+E198+E254+E272</f>
        <v>1174485.8900000001</v>
      </c>
      <c r="F274" s="154">
        <f>F159+F198+F254+F272</f>
        <v>1265807.2607340538</v>
      </c>
      <c r="G274" s="155">
        <f>G159+G198+G254+G272</f>
        <v>1287127.21655003</v>
      </c>
      <c r="H274" s="156"/>
      <c r="I274" s="157"/>
      <c r="J274" s="108"/>
    </row>
    <row r="275" spans="1:10" x14ac:dyDescent="0.25">
      <c r="A275" s="46"/>
      <c r="B275" s="158"/>
      <c r="C275" s="106"/>
      <c r="D275" s="48"/>
      <c r="E275" s="159"/>
      <c r="F275" s="160"/>
      <c r="G275" s="161"/>
      <c r="H275" s="86"/>
      <c r="I275" s="86"/>
      <c r="J275" s="130"/>
    </row>
    <row r="276" spans="1:10" x14ac:dyDescent="0.25">
      <c r="A276" s="46"/>
      <c r="B276" s="158"/>
      <c r="C276" s="106"/>
      <c r="D276" s="162" t="s">
        <v>297</v>
      </c>
      <c r="E276" s="159"/>
      <c r="F276" s="160"/>
      <c r="G276" s="161"/>
      <c r="H276" s="86"/>
      <c r="I276" s="86"/>
      <c r="J276" s="130"/>
    </row>
    <row r="277" spans="1:10" x14ac:dyDescent="0.25">
      <c r="A277" s="61"/>
      <c r="B277" s="140"/>
      <c r="C277" s="106"/>
      <c r="D277" s="48" t="s">
        <v>298</v>
      </c>
      <c r="E277" s="163"/>
      <c r="F277" s="164"/>
      <c r="G277" s="165"/>
      <c r="H277" s="166"/>
      <c r="I277" s="166"/>
      <c r="J277" s="87"/>
    </row>
    <row r="278" spans="1:10" x14ac:dyDescent="0.25">
      <c r="A278" s="61" t="s">
        <v>299</v>
      </c>
      <c r="B278" s="167"/>
      <c r="C278" s="55"/>
      <c r="D278" s="64" t="s">
        <v>300</v>
      </c>
      <c r="E278" s="168">
        <v>0</v>
      </c>
      <c r="F278" s="169">
        <v>0</v>
      </c>
      <c r="G278" s="170">
        <v>0</v>
      </c>
      <c r="H278" s="68"/>
      <c r="I278" s="68"/>
      <c r="J278" s="69"/>
    </row>
    <row r="279" spans="1:10" x14ac:dyDescent="0.25">
      <c r="A279" s="61" t="s">
        <v>301</v>
      </c>
      <c r="B279" s="167"/>
      <c r="C279" s="55"/>
      <c r="D279" s="64" t="s">
        <v>302</v>
      </c>
      <c r="E279" s="168">
        <v>0</v>
      </c>
      <c r="F279" s="169">
        <v>0</v>
      </c>
      <c r="G279" s="170">
        <v>0</v>
      </c>
      <c r="H279" s="68"/>
      <c r="I279" s="68"/>
      <c r="J279" s="69"/>
    </row>
    <row r="280" spans="1:10" x14ac:dyDescent="0.25">
      <c r="A280" s="61" t="s">
        <v>303</v>
      </c>
      <c r="B280" s="167"/>
      <c r="C280" s="55"/>
      <c r="D280" s="64" t="s">
        <v>304</v>
      </c>
      <c r="E280" s="168">
        <v>0</v>
      </c>
      <c r="F280" s="169">
        <v>0</v>
      </c>
      <c r="G280" s="170">
        <v>0</v>
      </c>
      <c r="H280" s="68"/>
      <c r="I280" s="68"/>
      <c r="J280" s="171"/>
    </row>
    <row r="281" spans="1:10" x14ac:dyDescent="0.25">
      <c r="A281" s="61" t="s">
        <v>305</v>
      </c>
      <c r="B281" s="135"/>
      <c r="C281" s="55"/>
      <c r="D281" s="64" t="s">
        <v>306</v>
      </c>
      <c r="E281" s="168">
        <v>0</v>
      </c>
      <c r="F281" s="169">
        <v>0</v>
      </c>
      <c r="G281" s="170">
        <v>0</v>
      </c>
      <c r="H281" s="68"/>
      <c r="I281" s="68"/>
      <c r="J281" s="172"/>
    </row>
    <row r="282" spans="1:10" x14ac:dyDescent="0.25">
      <c r="A282" s="61" t="s">
        <v>307</v>
      </c>
      <c r="B282" s="135"/>
      <c r="C282" s="55"/>
      <c r="D282" s="64" t="s">
        <v>308</v>
      </c>
      <c r="E282" s="168">
        <v>0</v>
      </c>
      <c r="F282" s="169">
        <v>0</v>
      </c>
      <c r="G282" s="170">
        <v>0</v>
      </c>
      <c r="H282" s="68"/>
      <c r="I282" s="68"/>
      <c r="J282" s="171"/>
    </row>
    <row r="283" spans="1:10" x14ac:dyDescent="0.25">
      <c r="A283" s="61" t="s">
        <v>309</v>
      </c>
      <c r="B283" s="135"/>
      <c r="C283" s="55"/>
      <c r="D283" s="64" t="s">
        <v>310</v>
      </c>
      <c r="E283" s="168">
        <v>0</v>
      </c>
      <c r="F283" s="169">
        <v>0</v>
      </c>
      <c r="G283" s="170">
        <v>0</v>
      </c>
      <c r="H283" s="68"/>
      <c r="I283" s="68"/>
      <c r="J283" s="171"/>
    </row>
    <row r="284" spans="1:10" x14ac:dyDescent="0.25">
      <c r="A284" s="61" t="s">
        <v>311</v>
      </c>
      <c r="B284" s="135"/>
      <c r="C284" s="55"/>
      <c r="D284" s="64" t="s">
        <v>312</v>
      </c>
      <c r="E284" s="168">
        <v>0</v>
      </c>
      <c r="F284" s="169">
        <v>0</v>
      </c>
      <c r="G284" s="170">
        <v>0</v>
      </c>
      <c r="H284" s="68"/>
      <c r="I284" s="68"/>
      <c r="J284" s="69"/>
    </row>
    <row r="285" spans="1:10" x14ac:dyDescent="0.25">
      <c r="A285" s="61" t="s">
        <v>313</v>
      </c>
      <c r="B285" s="140"/>
      <c r="C285" s="106"/>
      <c r="D285" s="64" t="s">
        <v>314</v>
      </c>
      <c r="E285" s="173">
        <v>-2600</v>
      </c>
      <c r="F285" s="174">
        <v>0</v>
      </c>
      <c r="G285" s="170">
        <v>0</v>
      </c>
      <c r="H285" s="166"/>
      <c r="I285" s="166"/>
      <c r="J285" s="69"/>
    </row>
    <row r="286" spans="1:10" x14ac:dyDescent="0.25">
      <c r="A286" s="61" t="s">
        <v>315</v>
      </c>
      <c r="B286" s="135"/>
      <c r="C286" s="55"/>
      <c r="D286" s="64" t="s">
        <v>316</v>
      </c>
      <c r="E286" s="168">
        <v>0</v>
      </c>
      <c r="F286" s="169">
        <v>0</v>
      </c>
      <c r="G286" s="170">
        <v>0</v>
      </c>
      <c r="H286" s="68"/>
      <c r="I286" s="68"/>
      <c r="J286" s="69"/>
    </row>
    <row r="287" spans="1:10" x14ac:dyDescent="0.25">
      <c r="A287" s="61" t="s">
        <v>317</v>
      </c>
      <c r="B287" s="135"/>
      <c r="C287" s="55"/>
      <c r="D287" s="64" t="s">
        <v>318</v>
      </c>
      <c r="E287" s="168">
        <v>0</v>
      </c>
      <c r="F287" s="169">
        <v>0</v>
      </c>
      <c r="G287" s="170">
        <v>0</v>
      </c>
      <c r="H287" s="68"/>
      <c r="I287" s="68"/>
      <c r="J287" s="171"/>
    </row>
    <row r="288" spans="1:10" x14ac:dyDescent="0.25">
      <c r="A288" s="61" t="s">
        <v>319</v>
      </c>
      <c r="B288" s="135"/>
      <c r="C288" s="55"/>
      <c r="D288" s="64" t="s">
        <v>320</v>
      </c>
      <c r="E288" s="168">
        <v>-5515</v>
      </c>
      <c r="F288" s="169">
        <v>-2000</v>
      </c>
      <c r="G288" s="170">
        <v>-2000</v>
      </c>
      <c r="H288" s="68"/>
      <c r="I288" s="68"/>
      <c r="J288" s="69" t="s">
        <v>321</v>
      </c>
    </row>
    <row r="289" spans="1:10" x14ac:dyDescent="0.25">
      <c r="A289" s="61" t="s">
        <v>322</v>
      </c>
      <c r="B289" s="135"/>
      <c r="C289" s="55"/>
      <c r="D289" s="64" t="s">
        <v>323</v>
      </c>
      <c r="E289" s="168">
        <v>-3603.96</v>
      </c>
      <c r="F289" s="169">
        <v>0</v>
      </c>
      <c r="G289" s="170">
        <v>0</v>
      </c>
      <c r="H289" s="68"/>
      <c r="I289" s="68"/>
      <c r="J289" s="69"/>
    </row>
    <row r="290" spans="1:10" x14ac:dyDescent="0.25">
      <c r="A290" s="61" t="s">
        <v>324</v>
      </c>
      <c r="B290" s="135"/>
      <c r="C290" s="55"/>
      <c r="D290" s="64" t="s">
        <v>325</v>
      </c>
      <c r="E290" s="168">
        <v>0</v>
      </c>
      <c r="F290" s="169">
        <v>0</v>
      </c>
      <c r="G290" s="170">
        <v>0</v>
      </c>
      <c r="H290" s="68"/>
      <c r="I290" s="68"/>
      <c r="J290" s="69"/>
    </row>
    <row r="291" spans="1:10" x14ac:dyDescent="0.25">
      <c r="A291" s="104"/>
      <c r="B291" s="140"/>
      <c r="C291" s="79"/>
      <c r="D291" s="80" t="s">
        <v>33</v>
      </c>
      <c r="E291" s="163">
        <f>SUM(E278:E290)</f>
        <v>-11718.96</v>
      </c>
      <c r="F291" s="164">
        <f>SUM(F278:F290)</f>
        <v>-2000</v>
      </c>
      <c r="G291" s="165">
        <f>SUM(G278:G290)</f>
        <v>-2000</v>
      </c>
      <c r="H291" s="84"/>
      <c r="I291" s="84"/>
      <c r="J291" s="94"/>
    </row>
    <row r="292" spans="1:10" x14ac:dyDescent="0.25">
      <c r="A292" s="104"/>
      <c r="B292" s="140"/>
      <c r="C292" s="79"/>
      <c r="D292" s="80"/>
      <c r="E292" s="163"/>
      <c r="F292" s="164"/>
      <c r="G292" s="165"/>
      <c r="H292" s="84"/>
      <c r="I292" s="84"/>
      <c r="J292" s="94"/>
    </row>
    <row r="293" spans="1:10" x14ac:dyDescent="0.25">
      <c r="A293" s="61"/>
      <c r="B293" s="175"/>
      <c r="C293" s="55"/>
      <c r="D293" s="48" t="s">
        <v>326</v>
      </c>
      <c r="E293" s="176"/>
      <c r="F293" s="177"/>
      <c r="G293" s="178"/>
      <c r="H293" s="91"/>
      <c r="I293" s="91"/>
      <c r="J293" s="87"/>
    </row>
    <row r="294" spans="1:10" x14ac:dyDescent="0.25">
      <c r="A294" s="61" t="s">
        <v>327</v>
      </c>
      <c r="B294" s="175"/>
      <c r="C294" s="55"/>
      <c r="D294" s="64" t="s">
        <v>328</v>
      </c>
      <c r="E294" s="168">
        <v>-3239.56</v>
      </c>
      <c r="F294" s="169">
        <v>0</v>
      </c>
      <c r="G294" s="170">
        <v>0</v>
      </c>
      <c r="H294" s="91"/>
      <c r="I294" s="91"/>
      <c r="J294" s="87"/>
    </row>
    <row r="295" spans="1:10" x14ac:dyDescent="0.25">
      <c r="A295" s="61" t="s">
        <v>329</v>
      </c>
      <c r="B295" s="135"/>
      <c r="C295" s="55"/>
      <c r="D295" s="64" t="s">
        <v>330</v>
      </c>
      <c r="E295" s="168">
        <v>0</v>
      </c>
      <c r="F295" s="169">
        <v>0</v>
      </c>
      <c r="G295" s="170">
        <v>0</v>
      </c>
      <c r="H295" s="68"/>
      <c r="I295" s="68"/>
      <c r="J295" s="69"/>
    </row>
    <row r="296" spans="1:10" x14ac:dyDescent="0.25">
      <c r="A296" s="61" t="s">
        <v>331</v>
      </c>
      <c r="B296" s="135"/>
      <c r="C296" s="55"/>
      <c r="D296" s="64" t="s">
        <v>332</v>
      </c>
      <c r="E296" s="168">
        <v>-1855.96</v>
      </c>
      <c r="F296" s="169">
        <v>0</v>
      </c>
      <c r="G296" s="170">
        <v>0</v>
      </c>
      <c r="H296" s="68"/>
      <c r="I296" s="68"/>
      <c r="J296" s="171"/>
    </row>
    <row r="297" spans="1:10" x14ac:dyDescent="0.25">
      <c r="A297" s="61" t="s">
        <v>333</v>
      </c>
      <c r="B297" s="135"/>
      <c r="C297" s="55"/>
      <c r="D297" t="s">
        <v>334</v>
      </c>
      <c r="E297" s="168">
        <v>-274204.01</v>
      </c>
      <c r="F297" s="169">
        <v>0</v>
      </c>
      <c r="G297" s="170">
        <v>-6000</v>
      </c>
      <c r="H297" s="68"/>
      <c r="I297" s="68"/>
      <c r="J297" s="69" t="s">
        <v>335</v>
      </c>
    </row>
    <row r="298" spans="1:10" x14ac:dyDescent="0.25">
      <c r="A298" s="61" t="s">
        <v>333</v>
      </c>
      <c r="B298" s="135"/>
      <c r="C298" s="55"/>
      <c r="D298" s="134" t="s">
        <v>336</v>
      </c>
      <c r="E298" s="168">
        <v>0</v>
      </c>
      <c r="F298" s="169">
        <v>-4500</v>
      </c>
      <c r="G298" s="170">
        <v>-4500</v>
      </c>
      <c r="H298" s="68"/>
      <c r="I298" s="68"/>
      <c r="J298" s="69" t="s">
        <v>337</v>
      </c>
    </row>
    <row r="299" spans="1:10" x14ac:dyDescent="0.25">
      <c r="A299" s="61" t="s">
        <v>333</v>
      </c>
      <c r="B299" s="135"/>
      <c r="C299" s="55"/>
      <c r="D299" t="s">
        <v>338</v>
      </c>
      <c r="E299" s="168">
        <v>0</v>
      </c>
      <c r="F299" s="169">
        <v>0</v>
      </c>
      <c r="G299" s="170">
        <v>0</v>
      </c>
      <c r="H299" s="68"/>
      <c r="I299" s="68"/>
      <c r="J299" s="69"/>
    </row>
    <row r="300" spans="1:10" x14ac:dyDescent="0.25">
      <c r="A300" s="61" t="s">
        <v>333</v>
      </c>
      <c r="B300" s="135"/>
      <c r="C300" s="55"/>
      <c r="D300" s="134" t="s">
        <v>339</v>
      </c>
      <c r="E300" s="168">
        <v>0</v>
      </c>
      <c r="F300" s="169">
        <v>-1970</v>
      </c>
      <c r="G300" s="170">
        <v>-1970</v>
      </c>
      <c r="H300" s="68"/>
      <c r="I300" s="68"/>
      <c r="J300" s="69" t="s">
        <v>340</v>
      </c>
    </row>
    <row r="301" spans="1:10" x14ac:dyDescent="0.25">
      <c r="A301" s="61" t="s">
        <v>333</v>
      </c>
      <c r="B301" s="135"/>
      <c r="C301" s="55"/>
      <c r="D301" t="s">
        <v>341</v>
      </c>
      <c r="E301" s="168">
        <v>0</v>
      </c>
      <c r="F301" s="169">
        <v>-4542</v>
      </c>
      <c r="G301" s="170">
        <v>-4542</v>
      </c>
      <c r="H301" s="68"/>
      <c r="I301" s="68"/>
      <c r="J301" s="69" t="s">
        <v>340</v>
      </c>
    </row>
    <row r="302" spans="1:10" x14ac:dyDescent="0.25">
      <c r="A302" s="61" t="s">
        <v>333</v>
      </c>
      <c r="B302" s="135"/>
      <c r="C302" s="55"/>
      <c r="D302" t="s">
        <v>342</v>
      </c>
      <c r="E302" s="168">
        <v>0</v>
      </c>
      <c r="F302" s="169">
        <v>-4967</v>
      </c>
      <c r="G302" s="170">
        <v>-4967</v>
      </c>
      <c r="H302" s="68"/>
      <c r="I302" s="68"/>
      <c r="J302" s="69" t="s">
        <v>340</v>
      </c>
    </row>
    <row r="303" spans="1:10" x14ac:dyDescent="0.25">
      <c r="A303" s="61" t="s">
        <v>333</v>
      </c>
      <c r="B303" s="135"/>
      <c r="C303" s="55"/>
      <c r="D303" s="64" t="s">
        <v>343</v>
      </c>
      <c r="E303" s="168">
        <v>0</v>
      </c>
      <c r="F303" s="169">
        <v>0</v>
      </c>
      <c r="G303" s="170">
        <v>0</v>
      </c>
      <c r="H303" s="68"/>
      <c r="I303" s="68"/>
      <c r="J303" s="69"/>
    </row>
    <row r="304" spans="1:10" x14ac:dyDescent="0.25">
      <c r="A304" s="61" t="s">
        <v>333</v>
      </c>
      <c r="B304" s="135"/>
      <c r="C304" s="55"/>
      <c r="D304" t="s">
        <v>344</v>
      </c>
      <c r="E304" s="168">
        <v>0</v>
      </c>
      <c r="F304" s="169">
        <v>-135700</v>
      </c>
      <c r="G304" s="170">
        <v>-135700</v>
      </c>
      <c r="H304" s="68"/>
      <c r="I304" s="68"/>
      <c r="J304" s="9" t="s">
        <v>345</v>
      </c>
    </row>
    <row r="305" spans="1:10" x14ac:dyDescent="0.25">
      <c r="A305" s="61" t="s">
        <v>333</v>
      </c>
      <c r="B305" s="135"/>
      <c r="C305" s="55"/>
      <c r="D305" s="134" t="s">
        <v>346</v>
      </c>
      <c r="E305" s="168">
        <v>0</v>
      </c>
      <c r="F305" s="169"/>
      <c r="G305" s="170"/>
      <c r="H305" s="68"/>
      <c r="I305" s="68"/>
    </row>
    <row r="306" spans="1:10" x14ac:dyDescent="0.25">
      <c r="A306" s="61" t="s">
        <v>333</v>
      </c>
      <c r="B306" s="135"/>
      <c r="C306" s="55"/>
      <c r="D306" t="s">
        <v>347</v>
      </c>
      <c r="E306" s="168">
        <v>0</v>
      </c>
      <c r="F306" s="169">
        <v>-10692</v>
      </c>
      <c r="G306" s="170">
        <v>-10692</v>
      </c>
      <c r="H306" s="68"/>
      <c r="I306" s="68"/>
      <c r="J306" s="9" t="s">
        <v>340</v>
      </c>
    </row>
    <row r="307" spans="1:10" x14ac:dyDescent="0.25">
      <c r="A307" s="61" t="s">
        <v>333</v>
      </c>
      <c r="B307" s="135"/>
      <c r="C307" s="55"/>
      <c r="D307" t="s">
        <v>348</v>
      </c>
      <c r="E307" s="168">
        <v>0</v>
      </c>
      <c r="F307" s="169">
        <v>-86520</v>
      </c>
      <c r="G307" s="170">
        <v>-86520</v>
      </c>
      <c r="H307" s="68"/>
      <c r="I307" s="68"/>
      <c r="J307" s="9" t="s">
        <v>340</v>
      </c>
    </row>
    <row r="308" spans="1:10" x14ac:dyDescent="0.25">
      <c r="A308" s="104"/>
      <c r="B308" s="140"/>
      <c r="C308" s="79"/>
      <c r="D308" s="80" t="s">
        <v>33</v>
      </c>
      <c r="E308" s="163">
        <f>SUM(E294:E307)</f>
        <v>-279299.53000000003</v>
      </c>
      <c r="F308" s="164">
        <f>SUM(F294:F307)</f>
        <v>-248891</v>
      </c>
      <c r="G308" s="165">
        <f>SUM(G294:G307)</f>
        <v>-254891</v>
      </c>
      <c r="H308" s="84"/>
      <c r="I308" s="84"/>
      <c r="J308" s="179" t="s">
        <v>349</v>
      </c>
    </row>
    <row r="309" spans="1:10" x14ac:dyDescent="0.25">
      <c r="A309" s="104"/>
      <c r="B309" s="140"/>
      <c r="C309" s="79"/>
      <c r="D309" s="80"/>
      <c r="E309" s="163"/>
      <c r="F309" s="164"/>
      <c r="G309" s="165"/>
      <c r="H309" s="84"/>
      <c r="I309" s="84"/>
      <c r="J309" s="180"/>
    </row>
    <row r="310" spans="1:10" x14ac:dyDescent="0.25">
      <c r="A310" s="61"/>
      <c r="B310" s="140"/>
      <c r="C310" s="106"/>
      <c r="D310" s="48" t="s">
        <v>350</v>
      </c>
      <c r="E310" s="173"/>
      <c r="F310" s="174"/>
      <c r="G310" s="181"/>
      <c r="H310" s="91"/>
      <c r="I310" s="91"/>
    </row>
    <row r="311" spans="1:10" x14ac:dyDescent="0.25">
      <c r="A311" s="61">
        <v>89002</v>
      </c>
      <c r="B311" s="135"/>
      <c r="C311" s="55"/>
      <c r="D311" s="64" t="s">
        <v>351</v>
      </c>
      <c r="E311" s="168">
        <v>0</v>
      </c>
      <c r="F311" s="174">
        <f>G311</f>
        <v>0</v>
      </c>
      <c r="G311" s="170">
        <v>0</v>
      </c>
      <c r="H311" s="68"/>
      <c r="I311" s="68"/>
      <c r="J311" s="69"/>
    </row>
    <row r="312" spans="1:10" x14ac:dyDescent="0.25">
      <c r="A312" s="61" t="s">
        <v>352</v>
      </c>
      <c r="B312" s="135"/>
      <c r="C312" s="55"/>
      <c r="D312" s="64" t="s">
        <v>353</v>
      </c>
      <c r="E312" s="168">
        <v>0</v>
      </c>
      <c r="F312" s="174">
        <v>0</v>
      </c>
      <c r="G312" s="170">
        <v>0</v>
      </c>
      <c r="H312" s="68"/>
      <c r="I312" s="68"/>
      <c r="J312" s="69"/>
    </row>
    <row r="313" spans="1:10" x14ac:dyDescent="0.25">
      <c r="A313" s="104"/>
      <c r="B313" s="140"/>
      <c r="C313" s="79"/>
      <c r="D313" s="80" t="s">
        <v>33</v>
      </c>
      <c r="E313" s="163">
        <f>SUM(E311:E312)</f>
        <v>0</v>
      </c>
      <c r="F313" s="164">
        <f>SUM(F311:F312)</f>
        <v>0</v>
      </c>
      <c r="G313" s="165">
        <f>SUM(G311:G312)</f>
        <v>0</v>
      </c>
      <c r="H313" s="84"/>
      <c r="I313" s="84"/>
      <c r="J313" s="94"/>
    </row>
    <row r="314" spans="1:10" x14ac:dyDescent="0.25">
      <c r="A314" s="104"/>
      <c r="B314" s="140"/>
      <c r="C314" s="79"/>
      <c r="D314" s="80"/>
      <c r="E314" s="163"/>
      <c r="F314" s="164"/>
      <c r="G314" s="165"/>
      <c r="H314" s="84"/>
      <c r="I314" s="84"/>
      <c r="J314" s="94"/>
    </row>
    <row r="315" spans="1:10" x14ac:dyDescent="0.25">
      <c r="A315" s="61"/>
      <c r="B315" s="140"/>
      <c r="C315" s="106"/>
      <c r="D315" s="48" t="s">
        <v>354</v>
      </c>
      <c r="E315" s="173"/>
      <c r="F315" s="174"/>
      <c r="G315" s="181"/>
      <c r="H315" s="91"/>
      <c r="I315" s="91"/>
      <c r="J315" s="87"/>
    </row>
    <row r="316" spans="1:10" x14ac:dyDescent="0.25">
      <c r="A316" s="61" t="s">
        <v>355</v>
      </c>
      <c r="B316" s="135"/>
      <c r="C316" s="55"/>
      <c r="D316" s="80" t="s">
        <v>356</v>
      </c>
      <c r="E316" s="168">
        <v>0</v>
      </c>
      <c r="F316" s="169">
        <v>0</v>
      </c>
      <c r="G316" s="170">
        <v>0</v>
      </c>
      <c r="H316" s="68"/>
      <c r="I316" s="68"/>
      <c r="J316" s="182"/>
    </row>
    <row r="317" spans="1:10" x14ac:dyDescent="0.25">
      <c r="A317" s="104"/>
      <c r="B317" s="140"/>
      <c r="C317" s="79"/>
      <c r="D317" s="80" t="s">
        <v>33</v>
      </c>
      <c r="E317" s="163">
        <f>E316</f>
        <v>0</v>
      </c>
      <c r="F317" s="164">
        <f>F316</f>
        <v>0</v>
      </c>
      <c r="G317" s="165">
        <f>G316</f>
        <v>0</v>
      </c>
      <c r="H317" s="84"/>
      <c r="I317" s="84"/>
      <c r="J317" s="94"/>
    </row>
    <row r="318" spans="1:10" ht="15.75" thickBot="1" x14ac:dyDescent="0.3">
      <c r="A318" s="61"/>
      <c r="B318" s="140"/>
      <c r="C318" s="141"/>
      <c r="D318" s="48"/>
      <c r="E318" s="163"/>
      <c r="F318" s="164"/>
      <c r="G318" s="165"/>
      <c r="H318" s="142"/>
      <c r="I318" s="142"/>
      <c r="J318" s="117"/>
    </row>
    <row r="319" spans="1:10" ht="15.75" thickBot="1" x14ac:dyDescent="0.3">
      <c r="A319" s="149"/>
      <c r="B319" s="183">
        <f>B308+B291+B313+B317</f>
        <v>0</v>
      </c>
      <c r="C319" s="151"/>
      <c r="D319" s="152" t="s">
        <v>357</v>
      </c>
      <c r="E319" s="184">
        <f>E291+E308+E313+E317</f>
        <v>-291018.49000000005</v>
      </c>
      <c r="F319" s="185">
        <f>F291+F308+F313+F317</f>
        <v>-250891</v>
      </c>
      <c r="G319" s="186">
        <f>G291+G308+G313+G317</f>
        <v>-256891</v>
      </c>
      <c r="H319" s="156"/>
      <c r="I319" s="157"/>
      <c r="J319" s="108"/>
    </row>
    <row r="320" spans="1:10" x14ac:dyDescent="0.25">
      <c r="A320" s="46"/>
      <c r="B320" s="187"/>
      <c r="C320" s="106"/>
      <c r="D320" s="48"/>
      <c r="E320" s="163"/>
      <c r="F320" s="164"/>
      <c r="G320" s="165"/>
      <c r="H320" s="188"/>
      <c r="I320" s="189"/>
      <c r="J320" s="130"/>
    </row>
    <row r="321" spans="1:10" x14ac:dyDescent="0.25">
      <c r="A321" s="118"/>
      <c r="B321" s="190">
        <f>SUM(B274+B319)</f>
        <v>952350</v>
      </c>
      <c r="C321" s="144"/>
      <c r="D321" s="121" t="s">
        <v>358</v>
      </c>
      <c r="E321" s="191">
        <f>SUM(E274+E319)</f>
        <v>883467.40000000014</v>
      </c>
      <c r="F321" s="192">
        <f>SUM(F274+F319)</f>
        <v>1014916.2607340538</v>
      </c>
      <c r="G321" s="193">
        <f>SUM(G274+G319)</f>
        <v>1030236.21655003</v>
      </c>
      <c r="H321" s="125"/>
      <c r="I321" s="126"/>
      <c r="J321" s="108"/>
    </row>
    <row r="322" spans="1:10" x14ac:dyDescent="0.25">
      <c r="A322" s="46"/>
      <c r="B322" s="194"/>
      <c r="C322" s="106"/>
      <c r="D322" s="48"/>
      <c r="E322" s="159"/>
      <c r="F322" s="160"/>
      <c r="G322" s="161"/>
      <c r="H322" s="188"/>
      <c r="I322" s="189"/>
      <c r="J322" s="130"/>
    </row>
    <row r="323" spans="1:10" x14ac:dyDescent="0.25">
      <c r="A323" s="46"/>
      <c r="B323" s="78">
        <f>[1]Indic.!C16</f>
        <v>170055</v>
      </c>
      <c r="C323" s="106"/>
      <c r="D323" s="64" t="s">
        <v>359</v>
      </c>
      <c r="E323" s="159"/>
      <c r="F323" s="160"/>
      <c r="G323" s="161"/>
      <c r="H323" s="195"/>
      <c r="I323" s="196"/>
      <c r="J323" s="130"/>
    </row>
    <row r="324" spans="1:10" ht="15.75" thickBot="1" x14ac:dyDescent="0.3">
      <c r="A324" s="46"/>
      <c r="B324" s="78">
        <f>[1]Indic.!C18</f>
        <v>0</v>
      </c>
      <c r="C324" s="106"/>
      <c r="D324" s="64" t="s">
        <v>360</v>
      </c>
      <c r="E324" s="159"/>
      <c r="F324" s="160"/>
      <c r="G324" s="161"/>
      <c r="H324" s="188"/>
      <c r="I324" s="189"/>
      <c r="J324" s="130"/>
    </row>
    <row r="325" spans="1:10" ht="15.75" thickBot="1" x14ac:dyDescent="0.3">
      <c r="A325" s="149"/>
      <c r="B325" s="183">
        <f>B321+B323+B324</f>
        <v>1122405</v>
      </c>
      <c r="C325" s="151"/>
      <c r="D325" s="152" t="s">
        <v>361</v>
      </c>
      <c r="E325" s="153">
        <f>E321</f>
        <v>883467.40000000014</v>
      </c>
      <c r="F325" s="154">
        <f>F321</f>
        <v>1014916.2607340538</v>
      </c>
      <c r="G325" s="155">
        <f>G321</f>
        <v>1030236.21655003</v>
      </c>
      <c r="H325" s="156"/>
      <c r="I325" s="157"/>
      <c r="J325" s="108"/>
    </row>
    <row r="326" spans="1:10" x14ac:dyDescent="0.25">
      <c r="A326" s="46"/>
      <c r="B326" s="158"/>
      <c r="C326" s="106"/>
      <c r="D326" s="48"/>
      <c r="E326" s="159"/>
      <c r="F326" s="160"/>
      <c r="G326" s="161"/>
      <c r="H326" s="86"/>
      <c r="I326" s="86"/>
      <c r="J326" s="130"/>
    </row>
    <row r="327" spans="1:10" x14ac:dyDescent="0.25">
      <c r="A327" s="46"/>
      <c r="B327" s="158"/>
      <c r="C327" s="106"/>
      <c r="D327" s="48" t="s">
        <v>362</v>
      </c>
      <c r="E327" s="159"/>
      <c r="F327" s="160"/>
      <c r="G327" s="161"/>
      <c r="H327" s="86"/>
      <c r="I327" s="86"/>
      <c r="J327" s="130"/>
    </row>
    <row r="328" spans="1:10" x14ac:dyDescent="0.25">
      <c r="A328" s="46" t="s">
        <v>363</v>
      </c>
      <c r="B328" s="62">
        <f>[1]Indic.!C14</f>
        <v>19704</v>
      </c>
      <c r="C328" s="55"/>
      <c r="D328" s="64" t="s">
        <v>364</v>
      </c>
      <c r="E328" s="65">
        <v>21158</v>
      </c>
      <c r="F328" s="66">
        <f>B328</f>
        <v>19704</v>
      </c>
      <c r="G328" s="67">
        <v>19704</v>
      </c>
      <c r="H328" s="197"/>
      <c r="I328" s="197"/>
      <c r="J328" s="198" t="s">
        <v>365</v>
      </c>
    </row>
    <row r="329" spans="1:10" x14ac:dyDescent="0.25">
      <c r="A329" s="77"/>
      <c r="B329" s="78">
        <f>SUM(B328)</f>
        <v>19704</v>
      </c>
      <c r="C329" s="79"/>
      <c r="D329" s="80" t="s">
        <v>33</v>
      </c>
      <c r="E329" s="81">
        <f>SUM(E328)</f>
        <v>21158</v>
      </c>
      <c r="F329" s="82">
        <f>SUM(F328)</f>
        <v>19704</v>
      </c>
      <c r="G329" s="83">
        <f>SUM(G328)</f>
        <v>19704</v>
      </c>
      <c r="H329" s="84"/>
      <c r="I329" s="84"/>
      <c r="J329" s="108"/>
    </row>
    <row r="330" spans="1:10" x14ac:dyDescent="0.25">
      <c r="A330" s="46"/>
      <c r="B330" s="78"/>
      <c r="C330" s="106"/>
      <c r="D330" s="48"/>
      <c r="E330" s="81"/>
      <c r="F330" s="82"/>
      <c r="G330" s="83"/>
      <c r="H330" s="166"/>
      <c r="I330" s="166"/>
      <c r="J330" s="130"/>
    </row>
    <row r="331" spans="1:10" x14ac:dyDescent="0.25">
      <c r="A331" s="118"/>
      <c r="B331" s="119">
        <f>SUM(B329)</f>
        <v>19704</v>
      </c>
      <c r="C331" s="144"/>
      <c r="D331" s="121" t="s">
        <v>366</v>
      </c>
      <c r="E331" s="122">
        <f>SUM(E329)</f>
        <v>21158</v>
      </c>
      <c r="F331" s="123">
        <f>SUM(F329)</f>
        <v>19704</v>
      </c>
      <c r="G331" s="124">
        <f>SUM(G329)</f>
        <v>19704</v>
      </c>
      <c r="H331" s="125"/>
      <c r="I331" s="126"/>
      <c r="J331" s="108"/>
    </row>
    <row r="332" spans="1:10" ht="15.75" thickBot="1" x14ac:dyDescent="0.3">
      <c r="A332" s="77"/>
      <c r="B332" s="158"/>
      <c r="C332" s="79"/>
      <c r="D332" s="80"/>
      <c r="E332" s="159"/>
      <c r="F332" s="160"/>
      <c r="G332" s="161"/>
      <c r="H332" s="199"/>
      <c r="I332" s="200"/>
      <c r="J332" s="108"/>
    </row>
    <row r="333" spans="1:10" ht="15.75" thickBot="1" x14ac:dyDescent="0.3">
      <c r="A333" s="149"/>
      <c r="B333" s="150">
        <f>SUM(B325+B331)</f>
        <v>1142109</v>
      </c>
      <c r="C333" s="151"/>
      <c r="D333" s="152" t="s">
        <v>367</v>
      </c>
      <c r="E333" s="153">
        <f>SUM(E325+E331)</f>
        <v>904625.40000000014</v>
      </c>
      <c r="F333" s="154">
        <f>SUM(F325+F331)</f>
        <v>1034620.2607340538</v>
      </c>
      <c r="G333" s="155">
        <f>SUM(G325+G331)</f>
        <v>1049940.21655003</v>
      </c>
      <c r="H333" s="156"/>
      <c r="I333" s="157"/>
      <c r="J333" s="108"/>
    </row>
    <row r="334" spans="1:10" x14ac:dyDescent="0.25">
      <c r="A334" s="201"/>
      <c r="B334" s="202"/>
      <c r="C334" s="203"/>
      <c r="D334" s="204" t="s">
        <v>368</v>
      </c>
      <c r="E334" s="205"/>
      <c r="F334" s="206"/>
      <c r="G334" s="207"/>
      <c r="H334" s="208"/>
      <c r="I334" s="209"/>
      <c r="J334" s="108"/>
    </row>
    <row r="335" spans="1:10" x14ac:dyDescent="0.25">
      <c r="A335" s="210" t="s">
        <v>369</v>
      </c>
      <c r="B335" s="160"/>
      <c r="C335" s="211"/>
      <c r="D335" s="212" t="s">
        <v>370</v>
      </c>
      <c r="E335" s="163">
        <f>SUM(E347-E333-E345)+E334</f>
        <v>-904625.40000000014</v>
      </c>
      <c r="F335" s="82"/>
      <c r="G335" s="165">
        <f>SUM(G347-G333-G345)</f>
        <v>92168.783449969953</v>
      </c>
      <c r="H335" s="158"/>
      <c r="I335" s="213"/>
      <c r="J335" s="108"/>
    </row>
    <row r="336" spans="1:10" ht="15.75" thickBot="1" x14ac:dyDescent="0.3">
      <c r="A336" s="214"/>
      <c r="B336" s="215"/>
      <c r="C336" s="216"/>
      <c r="D336" s="217"/>
      <c r="E336" s="218"/>
      <c r="F336" s="219"/>
      <c r="G336" s="215"/>
      <c r="H336" s="220"/>
      <c r="I336" s="221"/>
      <c r="J336" s="108"/>
    </row>
    <row r="337" spans="1:10" ht="18" x14ac:dyDescent="0.25">
      <c r="A337" s="222"/>
      <c r="B337" s="223"/>
      <c r="C337" s="224"/>
      <c r="D337" s="225"/>
      <c r="E337" s="226"/>
      <c r="F337" s="227"/>
      <c r="G337" s="223"/>
      <c r="H337" s="228"/>
      <c r="I337" s="228"/>
      <c r="J337" s="108"/>
    </row>
    <row r="338" spans="1:10" ht="18" x14ac:dyDescent="0.25">
      <c r="A338" s="222"/>
      <c r="B338" s="223"/>
      <c r="C338" s="224"/>
      <c r="D338" s="17"/>
      <c r="E338" s="226"/>
      <c r="F338" s="227"/>
      <c r="G338" s="223"/>
      <c r="H338" s="228"/>
      <c r="I338" s="228"/>
      <c r="J338" s="108"/>
    </row>
    <row r="339" spans="1:10" ht="18" x14ac:dyDescent="0.25">
      <c r="A339" s="229" t="s">
        <v>371</v>
      </c>
      <c r="B339" s="230"/>
      <c r="C339" s="231"/>
      <c r="D339" s="232"/>
      <c r="E339" s="233"/>
      <c r="F339" s="234"/>
      <c r="G339" s="230"/>
      <c r="H339" s="235" t="s">
        <v>372</v>
      </c>
      <c r="I339" s="235"/>
      <c r="J339" s="236"/>
    </row>
    <row r="340" spans="1:10" ht="18.75" thickBot="1" x14ac:dyDescent="0.3">
      <c r="A340" s="222"/>
      <c r="B340" s="223"/>
      <c r="C340" s="224"/>
      <c r="D340" s="17"/>
      <c r="E340" s="226"/>
      <c r="F340" s="227"/>
      <c r="G340" s="223"/>
      <c r="H340" s="228"/>
      <c r="I340" s="228"/>
      <c r="J340" s="108"/>
    </row>
    <row r="341" spans="1:10" x14ac:dyDescent="0.25">
      <c r="A341" s="237"/>
      <c r="B341" s="208"/>
      <c r="C341" s="238"/>
      <c r="D341" s="239"/>
      <c r="E341" s="240"/>
      <c r="F341" s="241"/>
      <c r="G341" s="208"/>
      <c r="H341" s="242">
        <f>(G343+G345)/(B347)</f>
        <v>8.0700514092761688E-2</v>
      </c>
      <c r="I341" s="243"/>
      <c r="J341" s="108"/>
    </row>
    <row r="342" spans="1:10" x14ac:dyDescent="0.25">
      <c r="A342" s="104"/>
      <c r="B342" s="158"/>
      <c r="C342" s="79"/>
      <c r="D342" s="244"/>
      <c r="E342" s="159"/>
      <c r="F342" s="160"/>
      <c r="G342" s="158"/>
      <c r="H342" s="245"/>
      <c r="I342" s="246"/>
      <c r="J342" s="117"/>
    </row>
    <row r="343" spans="1:10" x14ac:dyDescent="0.25">
      <c r="A343" s="210" t="s">
        <v>369</v>
      </c>
      <c r="B343" s="160"/>
      <c r="C343" s="211"/>
      <c r="D343" s="212" t="s">
        <v>370</v>
      </c>
      <c r="E343" s="163">
        <f>SUM(E347-E333-E345)+E334</f>
        <v>-904625.40000000014</v>
      </c>
      <c r="F343" s="164">
        <f>SUM(F347-F333-F345)</f>
        <v>107488.73926594621</v>
      </c>
      <c r="G343" s="164">
        <f>SUM(G347-G333-G345)</f>
        <v>92168.783449969953</v>
      </c>
      <c r="H343" s="245"/>
      <c r="I343" s="246"/>
      <c r="J343" s="247" t="s">
        <v>373</v>
      </c>
    </row>
    <row r="344" spans="1:10" x14ac:dyDescent="0.25">
      <c r="A344" s="248"/>
      <c r="B344" s="158"/>
      <c r="C344" s="79"/>
      <c r="D344" s="249"/>
      <c r="E344" s="163"/>
      <c r="F344" s="164"/>
      <c r="G344" s="164"/>
      <c r="H344" s="245"/>
      <c r="I344" s="246"/>
      <c r="J344" s="250" t="s">
        <v>374</v>
      </c>
    </row>
    <row r="345" spans="1:10" x14ac:dyDescent="0.25">
      <c r="A345" s="251" t="s">
        <v>375</v>
      </c>
      <c r="B345" s="158"/>
      <c r="C345" s="79"/>
      <c r="D345" s="252" t="s">
        <v>376</v>
      </c>
      <c r="E345" s="163">
        <f>[1]Indic.!B28+[1]Indic.!B29</f>
        <v>0</v>
      </c>
      <c r="F345" s="164">
        <f>G345</f>
        <v>0</v>
      </c>
      <c r="G345" s="164">
        <f>H351</f>
        <v>0</v>
      </c>
      <c r="H345" s="245"/>
      <c r="I345" s="246"/>
      <c r="J345" s="117"/>
    </row>
    <row r="346" spans="1:10" ht="15.75" thickBot="1" x14ac:dyDescent="0.3">
      <c r="A346" s="104"/>
      <c r="B346" s="158"/>
      <c r="C346" s="79"/>
      <c r="D346" s="64"/>
      <c r="E346" s="159"/>
      <c r="F346" s="160"/>
      <c r="G346" s="158"/>
      <c r="H346" s="253"/>
      <c r="I346" s="254"/>
      <c r="J346" s="108"/>
    </row>
    <row r="347" spans="1:10" ht="15.75" thickBot="1" x14ac:dyDescent="0.3">
      <c r="A347" s="149"/>
      <c r="B347" s="150">
        <f>SUM(B333)</f>
        <v>1142109</v>
      </c>
      <c r="C347" s="151"/>
      <c r="D347" s="152" t="s">
        <v>377</v>
      </c>
      <c r="E347" s="153">
        <f>SUM(A347)</f>
        <v>0</v>
      </c>
      <c r="F347" s="154">
        <f>SUM(B347)</f>
        <v>1142109</v>
      </c>
      <c r="G347" s="150">
        <f>SUM(B347)</f>
        <v>1142109</v>
      </c>
      <c r="H347" s="156"/>
      <c r="I347" s="157"/>
      <c r="J347" s="130"/>
    </row>
    <row r="348" spans="1:10" x14ac:dyDescent="0.25">
      <c r="A348" s="255"/>
      <c r="B348" s="256"/>
      <c r="C348" s="257"/>
      <c r="D348" s="258"/>
      <c r="E348" s="259"/>
      <c r="F348" s="259"/>
      <c r="G348" s="259"/>
      <c r="H348" s="260"/>
      <c r="I348" s="260"/>
      <c r="J348" s="130"/>
    </row>
    <row r="349" spans="1:10" ht="15.75" thickBot="1" x14ac:dyDescent="0.3">
      <c r="A349" s="261"/>
      <c r="B349" s="262"/>
      <c r="C349" s="263"/>
      <c r="D349" s="264"/>
      <c r="E349" s="265"/>
      <c r="F349" s="265"/>
      <c r="G349" s="265"/>
      <c r="H349" s="266"/>
      <c r="I349" s="266"/>
      <c r="J349" s="52"/>
    </row>
    <row r="350" spans="1:10" x14ac:dyDescent="0.25">
      <c r="A350" s="267" t="s">
        <v>378</v>
      </c>
      <c r="B350" s="268"/>
      <c r="C350" s="269"/>
      <c r="D350" s="270"/>
      <c r="E350" s="271" t="s">
        <v>379</v>
      </c>
      <c r="F350" s="272" t="s">
        <v>380</v>
      </c>
      <c r="G350" s="273" t="s">
        <v>381</v>
      </c>
      <c r="H350" s="274" t="s">
        <v>382</v>
      </c>
      <c r="I350" s="275"/>
      <c r="J350" s="52"/>
    </row>
    <row r="351" spans="1:10" ht="15.75" thickBot="1" x14ac:dyDescent="0.3">
      <c r="A351" s="276"/>
      <c r="B351" s="277"/>
      <c r="C351" s="278"/>
      <c r="D351" s="279"/>
      <c r="E351" s="280">
        <f>[1]Indic.!B28</f>
        <v>0</v>
      </c>
      <c r="F351" s="281">
        <f>[1]Indic.!B29</f>
        <v>0</v>
      </c>
      <c r="G351" s="281">
        <f>G311</f>
        <v>0</v>
      </c>
      <c r="H351" s="282">
        <f>SUM(E351:G351)</f>
        <v>0</v>
      </c>
      <c r="I351" s="283"/>
      <c r="J351" s="52"/>
    </row>
  </sheetData>
  <mergeCells count="9">
    <mergeCell ref="H349:I349"/>
    <mergeCell ref="H350:I350"/>
    <mergeCell ref="H351:I351"/>
    <mergeCell ref="A1:J1"/>
    <mergeCell ref="A2:J2"/>
    <mergeCell ref="F7:G7"/>
    <mergeCell ref="H339:I339"/>
    <mergeCell ref="H341:I346"/>
    <mergeCell ref="H348:I3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Naish (Greenway Primary School)</dc:creator>
  <cp:lastModifiedBy>N Naish (Greenway Primary School)</cp:lastModifiedBy>
  <dcterms:created xsi:type="dcterms:W3CDTF">2026-09-17T06:42:17Z</dcterms:created>
  <dcterms:modified xsi:type="dcterms:W3CDTF">2026-09-17T06:43:54Z</dcterms:modified>
</cp:coreProperties>
</file>